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defaultThemeVersion="164011"/>
  <mc:AlternateContent xmlns:mc="http://schemas.openxmlformats.org/markup-compatibility/2006">
    <mc:Choice Requires="x15">
      <x15ac:absPath xmlns:x15ac="http://schemas.microsoft.com/office/spreadsheetml/2010/11/ac" url="C:\Users\DVaucher\Desktop\"/>
    </mc:Choice>
  </mc:AlternateContent>
  <bookViews>
    <workbookView xWindow="0" yWindow="0" windowWidth="19200" windowHeight="6950"/>
  </bookViews>
  <sheets>
    <sheet name="Disclaimers-Disclosures" sheetId="1" r:id="rId1"/>
    <sheet name="Supplier Database" sheetId="2" r:id="rId2"/>
    <sheet name="Sources" sheetId="3" r:id="rId3"/>
  </sheets>
  <definedNames>
    <definedName name="_xlnm._FilterDatabase" localSheetId="1" hidden="1">'Supplier Database'!$A$5:$E$743</definedName>
  </definedNames>
  <calcPr calcId="171027"/>
</workbook>
</file>

<file path=xl/calcChain.xml><?xml version="1.0" encoding="utf-8"?>
<calcChain xmlns="http://schemas.openxmlformats.org/spreadsheetml/2006/main">
  <c r="D427" i="2" l="1"/>
  <c r="D426" i="2"/>
  <c r="D425" i="2"/>
  <c r="D424" i="2"/>
  <c r="D423" i="2"/>
  <c r="D422" i="2"/>
  <c r="D421" i="2"/>
  <c r="D420" i="2"/>
  <c r="D419" i="2"/>
  <c r="D418" i="2"/>
  <c r="D417" i="2"/>
  <c r="D416" i="2"/>
  <c r="D415" i="2"/>
  <c r="D414" i="2"/>
  <c r="D413" i="2"/>
  <c r="D412" i="2"/>
  <c r="D411" i="2"/>
  <c r="D410" i="2"/>
  <c r="D409" i="2"/>
  <c r="D408" i="2"/>
  <c r="D407" i="2"/>
  <c r="D406" i="2"/>
  <c r="D405" i="2"/>
  <c r="D404" i="2"/>
  <c r="D403" i="2"/>
  <c r="D402" i="2"/>
  <c r="D401" i="2"/>
  <c r="D400" i="2"/>
  <c r="D399" i="2"/>
  <c r="D398" i="2"/>
  <c r="D397" i="2"/>
  <c r="D396" i="2"/>
  <c r="D395" i="2"/>
  <c r="D394" i="2"/>
  <c r="D392" i="2"/>
  <c r="D390" i="2"/>
  <c r="D389" i="2"/>
  <c r="D388" i="2"/>
  <c r="D387" i="2"/>
  <c r="D385" i="2"/>
  <c r="D384" i="2"/>
  <c r="D383" i="2"/>
  <c r="D382" i="2"/>
  <c r="D381" i="2"/>
  <c r="D380" i="2"/>
  <c r="D379" i="2"/>
  <c r="D378" i="2"/>
  <c r="D376" i="2"/>
  <c r="D375" i="2"/>
  <c r="D374" i="2"/>
  <c r="D371" i="2"/>
  <c r="D370" i="2"/>
  <c r="D369" i="2"/>
  <c r="D368" i="2"/>
  <c r="D362" i="2"/>
  <c r="D361" i="2"/>
  <c r="D360" i="2"/>
  <c r="D359" i="2"/>
  <c r="D358" i="2"/>
  <c r="D357" i="2"/>
  <c r="D356" i="2"/>
  <c r="D355" i="2"/>
  <c r="D354" i="2"/>
  <c r="D353" i="2"/>
  <c r="D352" i="2"/>
  <c r="D351" i="2"/>
  <c r="D350" i="2"/>
  <c r="D349" i="2"/>
  <c r="D348" i="2"/>
  <c r="D347" i="2"/>
  <c r="D346" i="2"/>
  <c r="D345" i="2"/>
  <c r="D344" i="2"/>
  <c r="D343" i="2"/>
  <c r="D342" i="2"/>
  <c r="D341" i="2"/>
  <c r="D340" i="2"/>
  <c r="D339" i="2"/>
  <c r="D338" i="2"/>
  <c r="D337" i="2"/>
  <c r="D336" i="2"/>
  <c r="D335" i="2"/>
  <c r="D334" i="2"/>
  <c r="D333" i="2"/>
  <c r="D332" i="2"/>
  <c r="D331" i="2"/>
  <c r="D330" i="2"/>
  <c r="D329" i="2"/>
  <c r="D328" i="2"/>
  <c r="D327" i="2"/>
  <c r="D326" i="2"/>
  <c r="D325" i="2"/>
  <c r="D324" i="2"/>
  <c r="D323" i="2"/>
  <c r="D322" i="2"/>
  <c r="D321" i="2"/>
  <c r="D320" i="2"/>
  <c r="D319" i="2"/>
  <c r="D318" i="2"/>
  <c r="D317" i="2"/>
  <c r="D316" i="2"/>
  <c r="D313" i="2"/>
  <c r="D312" i="2"/>
  <c r="D311" i="2"/>
  <c r="D310" i="2"/>
  <c r="D309" i="2"/>
  <c r="D308" i="2"/>
  <c r="D307" i="2"/>
  <c r="D306" i="2"/>
  <c r="D305" i="2"/>
  <c r="D304" i="2"/>
  <c r="D303" i="2"/>
  <c r="D302" i="2"/>
  <c r="D301" i="2"/>
  <c r="D300" i="2"/>
  <c r="D298" i="2"/>
  <c r="D297" i="2"/>
  <c r="D296" i="2"/>
  <c r="D295" i="2"/>
  <c r="D294" i="2"/>
  <c r="D293" i="2"/>
  <c r="D292" i="2"/>
  <c r="D291" i="2"/>
  <c r="D290" i="2"/>
  <c r="D289" i="2"/>
  <c r="D288" i="2"/>
  <c r="D287" i="2"/>
  <c r="D286" i="2"/>
  <c r="D285" i="2"/>
  <c r="D284" i="2"/>
  <c r="D283" i="2"/>
  <c r="D282" i="2"/>
  <c r="D281" i="2"/>
  <c r="D280" i="2"/>
  <c r="D279" i="2"/>
  <c r="D278" i="2"/>
  <c r="D277" i="2"/>
  <c r="D276" i="2"/>
  <c r="D273" i="2"/>
  <c r="D271" i="2"/>
  <c r="D270" i="2"/>
  <c r="D269" i="2"/>
  <c r="D268" i="2"/>
  <c r="D267" i="2"/>
  <c r="D266" i="2"/>
  <c r="D265" i="2"/>
  <c r="D264" i="2"/>
  <c r="D263" i="2"/>
  <c r="D262" i="2"/>
  <c r="D261" i="2"/>
  <c r="D260" i="2"/>
  <c r="D259" i="2"/>
  <c r="D258" i="2"/>
  <c r="D257" i="2"/>
  <c r="D256" i="2"/>
  <c r="D255" i="2"/>
  <c r="D254" i="2"/>
  <c r="D253" i="2"/>
  <c r="D252" i="2"/>
  <c r="D251" i="2"/>
  <c r="D250" i="2"/>
  <c r="D249" i="2"/>
  <c r="D248" i="2"/>
  <c r="D247" i="2"/>
  <c r="D246" i="2"/>
  <c r="D245" i="2"/>
  <c r="D244" i="2"/>
  <c r="D243" i="2"/>
  <c r="D242" i="2"/>
  <c r="D241" i="2"/>
  <c r="D240" i="2"/>
  <c r="D239" i="2"/>
  <c r="D237" i="2"/>
  <c r="D236" i="2"/>
  <c r="D235" i="2"/>
  <c r="D234" i="2"/>
  <c r="D233" i="2"/>
  <c r="D232" i="2"/>
  <c r="D231" i="2"/>
  <c r="D230" i="2"/>
  <c r="D229" i="2"/>
  <c r="D228" i="2"/>
  <c r="D227" i="2"/>
  <c r="D226" i="2"/>
  <c r="D225" i="2"/>
  <c r="D224" i="2"/>
  <c r="D223" i="2"/>
  <c r="D221" i="2"/>
  <c r="D220" i="2"/>
  <c r="D219" i="2"/>
  <c r="D218" i="2"/>
  <c r="D217" i="2"/>
  <c r="D215" i="2"/>
  <c r="D214" i="2"/>
  <c r="D213" i="2"/>
  <c r="D212" i="2"/>
  <c r="D211" i="2"/>
  <c r="D210" i="2"/>
  <c r="D209" i="2"/>
  <c r="D208" i="2"/>
  <c r="D207" i="2"/>
  <c r="D205" i="2"/>
  <c r="D204" i="2"/>
  <c r="D203" i="2"/>
  <c r="D202" i="2"/>
  <c r="D201" i="2"/>
  <c r="D200" i="2"/>
  <c r="D199" i="2"/>
  <c r="D198" i="2"/>
  <c r="D197" i="2"/>
  <c r="D196" i="2"/>
  <c r="D195" i="2"/>
  <c r="D194" i="2"/>
  <c r="D193" i="2"/>
  <c r="D192" i="2"/>
  <c r="D191" i="2"/>
  <c r="D190" i="2"/>
  <c r="D189" i="2"/>
  <c r="D188" i="2"/>
  <c r="D187" i="2"/>
  <c r="D186" i="2"/>
  <c r="D185" i="2"/>
  <c r="D184" i="2"/>
  <c r="D183" i="2"/>
  <c r="D182" i="2"/>
  <c r="D181" i="2"/>
  <c r="D180" i="2"/>
  <c r="D178" i="2"/>
  <c r="D176" i="2"/>
  <c r="D174" i="2"/>
  <c r="D173" i="2"/>
  <c r="D172" i="2"/>
  <c r="D171" i="2"/>
  <c r="D170" i="2"/>
  <c r="D169" i="2"/>
  <c r="D168" i="2"/>
  <c r="D167" i="2"/>
  <c r="D166" i="2"/>
  <c r="D165" i="2"/>
  <c r="D164" i="2"/>
  <c r="D163" i="2"/>
  <c r="D162" i="2"/>
  <c r="D159" i="2"/>
  <c r="D158" i="2"/>
  <c r="D157" i="2"/>
  <c r="D156" i="2"/>
  <c r="D155" i="2"/>
  <c r="D154" i="2"/>
  <c r="D153" i="2"/>
  <c r="D152" i="2"/>
  <c r="D151" i="2"/>
  <c r="D150" i="2"/>
  <c r="D149" i="2"/>
  <c r="D148" i="2"/>
  <c r="D147" i="2"/>
  <c r="D146" i="2"/>
  <c r="D145" i="2"/>
  <c r="D144" i="2"/>
  <c r="D143" i="2"/>
  <c r="D140" i="2"/>
  <c r="D139" i="2"/>
  <c r="D138" i="2"/>
  <c r="D137" i="2"/>
  <c r="D136" i="2"/>
  <c r="D135" i="2"/>
  <c r="D133" i="2"/>
  <c r="D132" i="2"/>
  <c r="D131" i="2"/>
  <c r="D130" i="2"/>
  <c r="D129" i="2"/>
  <c r="D128" i="2"/>
  <c r="D127" i="2"/>
  <c r="D126" i="2"/>
  <c r="D125" i="2"/>
  <c r="D122" i="2"/>
  <c r="D121" i="2"/>
  <c r="D120" i="2"/>
  <c r="D119" i="2"/>
  <c r="D118" i="2"/>
  <c r="D116" i="2"/>
  <c r="D115" i="2"/>
  <c r="D114" i="2"/>
  <c r="D112" i="2"/>
  <c r="D111" i="2"/>
  <c r="D110" i="2"/>
  <c r="D109" i="2"/>
  <c r="D108" i="2"/>
  <c r="D107" i="2"/>
  <c r="D106" i="2"/>
  <c r="D105" i="2"/>
  <c r="D104" i="2"/>
  <c r="D103" i="2"/>
  <c r="D102" i="2"/>
  <c r="D101" i="2"/>
  <c r="D100" i="2"/>
  <c r="D99" i="2"/>
  <c r="D98" i="2"/>
  <c r="D97" i="2"/>
  <c r="D96" i="2"/>
  <c r="D95" i="2"/>
  <c r="D94" i="2"/>
  <c r="D93" i="2"/>
  <c r="D92" i="2"/>
  <c r="D91" i="2"/>
  <c r="D90" i="2"/>
  <c r="D89" i="2"/>
  <c r="D88" i="2"/>
  <c r="D87" i="2"/>
  <c r="D86" i="2"/>
  <c r="D85" i="2"/>
  <c r="D84" i="2"/>
  <c r="D83" i="2"/>
  <c r="D82" i="2"/>
  <c r="D81" i="2"/>
  <c r="D80" i="2"/>
  <c r="D79" i="2"/>
  <c r="D78" i="2"/>
  <c r="D77" i="2"/>
  <c r="D76" i="2"/>
  <c r="D75" i="2"/>
  <c r="D74" i="2"/>
  <c r="D73" i="2"/>
  <c r="D72" i="2"/>
  <c r="D71" i="2"/>
  <c r="D70" i="2"/>
  <c r="D69" i="2"/>
  <c r="D68" i="2"/>
  <c r="D67" i="2"/>
  <c r="D66" i="2"/>
  <c r="D65" i="2"/>
  <c r="D64" i="2"/>
  <c r="D63" i="2"/>
  <c r="D62" i="2"/>
  <c r="D61" i="2"/>
  <c r="D60" i="2"/>
  <c r="D59" i="2"/>
  <c r="D58" i="2"/>
  <c r="D57" i="2"/>
  <c r="D56" i="2"/>
  <c r="D55" i="2"/>
  <c r="D54" i="2"/>
  <c r="D53" i="2"/>
  <c r="D52" i="2"/>
  <c r="D51" i="2"/>
  <c r="D50" i="2"/>
  <c r="D49" i="2"/>
  <c r="D48" i="2"/>
  <c r="D47" i="2"/>
  <c r="D46" i="2"/>
  <c r="D45" i="2"/>
  <c r="D44" i="2"/>
  <c r="D43" i="2"/>
  <c r="D42" i="2"/>
  <c r="D41" i="2"/>
  <c r="D40" i="2"/>
  <c r="D39" i="2"/>
  <c r="D38" i="2"/>
  <c r="D37" i="2"/>
  <c r="D36" i="2"/>
  <c r="D35" i="2"/>
  <c r="D34" i="2"/>
  <c r="D33" i="2"/>
  <c r="D32" i="2"/>
  <c r="D31" i="2"/>
  <c r="D30" i="2"/>
  <c r="D29" i="2"/>
  <c r="D28" i="2"/>
  <c r="D27" i="2"/>
  <c r="D26" i="2"/>
  <c r="D25" i="2"/>
  <c r="D24" i="2"/>
  <c r="D23" i="2"/>
  <c r="D22" i="2"/>
  <c r="D21" i="2"/>
  <c r="D20" i="2"/>
  <c r="D19" i="2"/>
  <c r="D18" i="2"/>
  <c r="D17" i="2"/>
  <c r="D16" i="2"/>
  <c r="D15" i="2"/>
  <c r="D14" i="2"/>
  <c r="D13" i="2"/>
  <c r="D12" i="2"/>
  <c r="D11" i="2"/>
  <c r="D10" i="2"/>
  <c r="D9" i="2"/>
  <c r="D8" i="2"/>
  <c r="D7" i="2"/>
  <c r="D6" i="2"/>
</calcChain>
</file>

<file path=xl/sharedStrings.xml><?xml version="1.0" encoding="utf-8"?>
<sst xmlns="http://schemas.openxmlformats.org/spreadsheetml/2006/main" count="1874" uniqueCount="678">
  <si>
    <t>Date:</t>
  </si>
  <si>
    <t>Sign up for the Atelier Vaucher mailing list at www.ateliervaucher.com to receive updated versions of the Watch Component Supplier List</t>
  </si>
  <si>
    <t>Website:</t>
  </si>
  <si>
    <t>www.ateliervaucher.com</t>
  </si>
  <si>
    <t>Honest, Classic Watches</t>
  </si>
  <si>
    <t>Contact Email:</t>
  </si>
  <si>
    <t>contact@ateliervaucher.com</t>
  </si>
  <si>
    <t>Made Where All Watches Used To Be Made</t>
  </si>
  <si>
    <t>Instagram:</t>
  </si>
  <si>
    <t>atelier_vaucher</t>
  </si>
  <si>
    <t>Costing What They Used To Cost</t>
  </si>
  <si>
    <t xml:space="preserve">Company </t>
  </si>
  <si>
    <t>Specialty</t>
  </si>
  <si>
    <t>Location</t>
  </si>
  <si>
    <t>Digital Address</t>
  </si>
  <si>
    <t>Notes</t>
  </si>
  <si>
    <t>Waeber HMS</t>
  </si>
  <si>
    <t>Hands</t>
  </si>
  <si>
    <t>Switzerland</t>
  </si>
  <si>
    <t>Gainerie Moderne</t>
  </si>
  <si>
    <t>Packaging</t>
  </si>
  <si>
    <t>Kurt Eichenberger</t>
  </si>
  <si>
    <t>Fiedler</t>
  </si>
  <si>
    <t>Per Watch Otaku makes hands for Baume and Mercier</t>
  </si>
  <si>
    <t>Universo</t>
  </si>
  <si>
    <t>IMI-Swiss</t>
  </si>
  <si>
    <t>Dials</t>
  </si>
  <si>
    <t>Parts</t>
  </si>
  <si>
    <t>Rubies</t>
  </si>
  <si>
    <t>Le Temps Manufacture</t>
  </si>
  <si>
    <t>Complete watches</t>
  </si>
  <si>
    <t>Has a private label service, completed the Ressence 1, 3 and 5</t>
  </si>
  <si>
    <t>Movement design</t>
  </si>
  <si>
    <t>Movements</t>
  </si>
  <si>
    <t>Seem to sell off-the-shelf movements</t>
  </si>
  <si>
    <t>Consulting</t>
  </si>
  <si>
    <t>Research and Development</t>
  </si>
  <si>
    <t>Innopac</t>
  </si>
  <si>
    <t>Fraporlux</t>
  </si>
  <si>
    <t>Salanitro</t>
  </si>
  <si>
    <t>Sertissage</t>
  </si>
  <si>
    <t>Metallique</t>
  </si>
  <si>
    <t>Complitime</t>
  </si>
  <si>
    <t>Founded in 2001 by Robert Greubel and Stephen Forsey</t>
  </si>
  <si>
    <t>Dexel</t>
  </si>
  <si>
    <t>Cases</t>
  </si>
  <si>
    <t>Bracelets</t>
  </si>
  <si>
    <t>Montremo</t>
  </si>
  <si>
    <t>Artecad</t>
  </si>
  <si>
    <t>Oreade Manufacture Boite de Montre</t>
  </si>
  <si>
    <t>Buckles</t>
  </si>
  <si>
    <t>La-Pratique</t>
  </si>
  <si>
    <t>France</t>
  </si>
  <si>
    <t>Vaucher Manufacture</t>
  </si>
  <si>
    <t>Will sell movements at varying minimums</t>
  </si>
  <si>
    <t>Emaillerie Vosgiennes</t>
  </si>
  <si>
    <t>Centagora</t>
  </si>
  <si>
    <t>Design, prototyping and movement assembly</t>
  </si>
  <si>
    <t>Horlyne</t>
  </si>
  <si>
    <t>Guilloche</t>
  </si>
  <si>
    <t>High end rotor weights</t>
  </si>
  <si>
    <t>Westpack</t>
  </si>
  <si>
    <t>Packaging B2B</t>
  </si>
  <si>
    <t>Outils Horlogers</t>
  </si>
  <si>
    <t>Germany</t>
  </si>
  <si>
    <t>Leser</t>
  </si>
  <si>
    <t>Sk-watchparts</t>
  </si>
  <si>
    <t>Retailer, not manufacturer</t>
  </si>
  <si>
    <t>T-Technology</t>
  </si>
  <si>
    <t>Glanzmann Verpackungen AG</t>
  </si>
  <si>
    <t>High quality cardboard packaging, embossed (no printing)</t>
  </si>
  <si>
    <t>Aiguilla</t>
  </si>
  <si>
    <t>Technocutsa</t>
  </si>
  <si>
    <t>Taratec</t>
  </si>
  <si>
    <t>Model</t>
  </si>
  <si>
    <t>Cardboard packaging</t>
  </si>
  <si>
    <t>Prototec</t>
  </si>
  <si>
    <t>Seemingly large assortment of parts, but couldn't say for sure they will make and assemble complete watches</t>
  </si>
  <si>
    <t>AJS Production</t>
  </si>
  <si>
    <t>Systech Analytics</t>
  </si>
  <si>
    <t>Bridges, plates, rotor weights</t>
  </si>
  <si>
    <t>Movement decoration</t>
  </si>
  <si>
    <t>Rotor weights, calendar discs</t>
  </si>
  <si>
    <t>Lume</t>
  </si>
  <si>
    <t>GECOH</t>
  </si>
  <si>
    <t>Crowns, pushers</t>
  </si>
  <si>
    <t>La-Joux Perret</t>
  </si>
  <si>
    <t>Bought by Citizen in 2012</t>
  </si>
  <si>
    <t>GMG Composants</t>
  </si>
  <si>
    <t>GVA Montres/GVA Cadrans</t>
  </si>
  <si>
    <t xml:space="preserve">STP </t>
  </si>
  <si>
    <t>Stands for "Swiss Technology Production", owned by Fossil Group</t>
  </si>
  <si>
    <t>Sellita</t>
  </si>
  <si>
    <t xml:space="preserve">Monyco </t>
  </si>
  <si>
    <t>Precicomp</t>
  </si>
  <si>
    <t>Offers Swiss Made and non-Swiss Made (India and Taiwan)</t>
  </si>
  <si>
    <t>Regence Production</t>
  </si>
  <si>
    <t>Crowns, pushers, rotor weights</t>
  </si>
  <si>
    <t>Axel Jost</t>
  </si>
  <si>
    <t>Cador Zifferblatter</t>
  </si>
  <si>
    <t>Groh + Ripp</t>
  </si>
  <si>
    <t>Crystals</t>
  </si>
  <si>
    <t>Ickler</t>
  </si>
  <si>
    <t>K. Wildenmann</t>
  </si>
  <si>
    <t>Richard Bethge</t>
  </si>
  <si>
    <t>RP Uhrgehause</t>
  </si>
  <si>
    <t>Schatzle Zifferblattfabrik</t>
  </si>
  <si>
    <t>Kaufmann</t>
  </si>
  <si>
    <t>Le Bracelet Francais</t>
  </si>
  <si>
    <t>Burdet Damprichard</t>
  </si>
  <si>
    <t>Fralsen</t>
  </si>
  <si>
    <t>Gears, wheels, springs, plates</t>
  </si>
  <si>
    <t>Atelier du Bracelet Parisien</t>
  </si>
  <si>
    <t>Straps</t>
  </si>
  <si>
    <t>Camille Fournet</t>
  </si>
  <si>
    <t>Groupe Creations Perrin</t>
  </si>
  <si>
    <t>Jean Rousseau</t>
  </si>
  <si>
    <t>Scarlett Bracelets</t>
  </si>
  <si>
    <t>Atelier Thibot</t>
  </si>
  <si>
    <t>Atelier Romane</t>
  </si>
  <si>
    <t>Ecrins Fleurus</t>
  </si>
  <si>
    <t>Sibra</t>
  </si>
  <si>
    <t>Montrichard Group</t>
  </si>
  <si>
    <t>Hong Kong</t>
  </si>
  <si>
    <t>Provides consulting services to start a watch brand, has locations in Hong Kong, China, Switzerland, France and the USA</t>
  </si>
  <si>
    <t>Seems to be focused on case design, does smart watches also, has locations in Hong Kong, China, Switzerland, France and the USA</t>
  </si>
  <si>
    <t>Kronoswelt</t>
  </si>
  <si>
    <t>Dial restoration</t>
  </si>
  <si>
    <t>Carignan Watch Company</t>
  </si>
  <si>
    <t>USA</t>
  </si>
  <si>
    <t>Watch Dials</t>
  </si>
  <si>
    <t>Canada</t>
  </si>
  <si>
    <t xml:space="preserve">A. Aubry </t>
  </si>
  <si>
    <t>O-rings</t>
  </si>
  <si>
    <t>ADMH</t>
  </si>
  <si>
    <t>Focuses more on prototyping than full-scale manufacture</t>
  </si>
  <si>
    <t>Aim Services</t>
  </si>
  <si>
    <t>Software</t>
  </si>
  <si>
    <t>Owners of Tell Watch, watch CAD program</t>
  </si>
  <si>
    <t>Alfaset</t>
  </si>
  <si>
    <t>Allemand Freres</t>
  </si>
  <si>
    <t>Tools</t>
  </si>
  <si>
    <t>allemandfreres.ch
watchmakertable.com</t>
  </si>
  <si>
    <t>Workbenches</t>
  </si>
  <si>
    <t>Arkimedia</t>
  </si>
  <si>
    <t>Italy</t>
  </si>
  <si>
    <t>Astuto</t>
  </si>
  <si>
    <t>Watch winders</t>
  </si>
  <si>
    <t>Atokalpa</t>
  </si>
  <si>
    <t>Gears, escapements, hairsprings, mainsprings</t>
  </si>
  <si>
    <t>Aurum</t>
  </si>
  <si>
    <t>Azurea</t>
  </si>
  <si>
    <t>Mainsprings, gears, column wheels, ball bearings</t>
  </si>
  <si>
    <t>B&amp;F Tech</t>
  </si>
  <si>
    <t>Bandi</t>
  </si>
  <si>
    <t>Various movement parts</t>
  </si>
  <si>
    <t>BD Product Manufacture</t>
  </si>
  <si>
    <t>Bonetto Cinturini</t>
  </si>
  <si>
    <t>Specialized in rubber straps</t>
  </si>
  <si>
    <t>Boucledor</t>
  </si>
  <si>
    <t>Protexo</t>
  </si>
  <si>
    <t>Leather, 100% Swiss Made</t>
  </si>
  <si>
    <t>Braloba</t>
  </si>
  <si>
    <t>Brasport</t>
  </si>
  <si>
    <t>Locations in 7 countries, may not be 100% Swiss Made</t>
  </si>
  <si>
    <t>Brogioli</t>
  </si>
  <si>
    <t>Bureautech Allemann</t>
  </si>
  <si>
    <t>Cadranor</t>
  </si>
  <si>
    <t>Cadrans Cadrec</t>
  </si>
  <si>
    <t>Capsa</t>
  </si>
  <si>
    <t>Crowns, pushers, spring bars</t>
  </si>
  <si>
    <t>Carre D'Ebene</t>
  </si>
  <si>
    <t>Wood boxes</t>
  </si>
  <si>
    <t>CDF Emballage</t>
  </si>
  <si>
    <t>Dahlinger</t>
  </si>
  <si>
    <t>Chatelain</t>
  </si>
  <si>
    <t>Cheval Freres</t>
  </si>
  <si>
    <t>Clamax</t>
  </si>
  <si>
    <t>Small-medium series prototyping, plates, bridges</t>
  </si>
  <si>
    <t>CMT Rickenbach</t>
  </si>
  <si>
    <t>Cofima</t>
  </si>
  <si>
    <t>Coloral</t>
  </si>
  <si>
    <t>Projets Youhr</t>
  </si>
  <si>
    <t>Uhrteil</t>
  </si>
  <si>
    <t>AB Saphir</t>
  </si>
  <si>
    <t>May not be 100% Swiss Made</t>
  </si>
  <si>
    <t xml:space="preserve">AB Saphir </t>
  </si>
  <si>
    <t>Mineral/Sapphire, may not be 100% Swiss Made</t>
  </si>
  <si>
    <t>Comblemine</t>
  </si>
  <si>
    <t>Concepto Watch Factory</t>
  </si>
  <si>
    <t>Balance assemblies</t>
  </si>
  <si>
    <t>Corium Developpement</t>
  </si>
  <si>
    <t>Cornue &amp; Cie</t>
  </si>
  <si>
    <t>Creliers Fils</t>
  </si>
  <si>
    <t>Cyberis</t>
  </si>
  <si>
    <t>Screws, crowns, pushers, crown tubes</t>
  </si>
  <si>
    <t>DCHC</t>
  </si>
  <si>
    <t>Seems to focus more on design and prototyping</t>
  </si>
  <si>
    <t>D-Cojoux</t>
  </si>
  <si>
    <t>Decoration</t>
  </si>
  <si>
    <t>Decobar Suisse</t>
  </si>
  <si>
    <t>Balance wheels, balance staffs, mainspring drum and covers</t>
  </si>
  <si>
    <t>Decors Guilloches</t>
  </si>
  <si>
    <t>Decotech</t>
  </si>
  <si>
    <t>Decovi</t>
  </si>
  <si>
    <t>Chapter rings, mainspring drums, rotors</t>
  </si>
  <si>
    <t>Detech</t>
  </si>
  <si>
    <t>Diamaze Microtechnology</t>
  </si>
  <si>
    <t>Escape wheels, pallet forks</t>
  </si>
  <si>
    <t>Dimexon</t>
  </si>
  <si>
    <t>Diamonds</t>
  </si>
  <si>
    <t>Belgium</t>
  </si>
  <si>
    <t>Dixi Cylindre</t>
  </si>
  <si>
    <t>Screws, pinions, barrel arbor, screws</t>
  </si>
  <si>
    <t>DPRM</t>
  </si>
  <si>
    <t>Pinions, wheels</t>
  </si>
  <si>
    <t>Assembly</t>
  </si>
  <si>
    <t>Du Val Des Bois</t>
  </si>
  <si>
    <t>Injector</t>
  </si>
  <si>
    <t>Specializing in rubber/plastic parts</t>
  </si>
  <si>
    <t>Seems like prototyping only</t>
  </si>
  <si>
    <t>Dubois Depraz</t>
  </si>
  <si>
    <t>Micortecna</t>
  </si>
  <si>
    <t>Apparently does private label, cannot confirm without website</t>
  </si>
  <si>
    <t>Duplain Horlogerie</t>
  </si>
  <si>
    <t>Dynafer</t>
  </si>
  <si>
    <t>Rotor weights</t>
  </si>
  <si>
    <t>Easydec</t>
  </si>
  <si>
    <t>Barrel arbors, screws, pinions, crown wheels</t>
  </si>
  <si>
    <t>Elfix Production</t>
  </si>
  <si>
    <t>Elwin</t>
  </si>
  <si>
    <t>Screws</t>
  </si>
  <si>
    <t>Emballages Roos</t>
  </si>
  <si>
    <t>EMC Movement</t>
  </si>
  <si>
    <t>Empsa</t>
  </si>
  <si>
    <t>Plates, bridges</t>
  </si>
  <si>
    <t>Erbas</t>
  </si>
  <si>
    <t>Erma Boecourt</t>
  </si>
  <si>
    <t>Estima</t>
  </si>
  <si>
    <t>100% Swiss Made</t>
  </si>
  <si>
    <t>Fabhor Suisse</t>
  </si>
  <si>
    <t>Crowns, pushers, screws, 100% Swiss Made</t>
  </si>
  <si>
    <t>Feller Pivotage</t>
  </si>
  <si>
    <t>Balance staffs, pinions</t>
  </si>
  <si>
    <t>Fimm</t>
  </si>
  <si>
    <t>GPF Straps</t>
  </si>
  <si>
    <t>Gainiere 91</t>
  </si>
  <si>
    <t>Gasser Ravussin</t>
  </si>
  <si>
    <t>Gem Precision Cutting</t>
  </si>
  <si>
    <t>Gemmes Tech</t>
  </si>
  <si>
    <t>Specialize in dials with diamonds</t>
  </si>
  <si>
    <t>Generale Ressorts</t>
  </si>
  <si>
    <t>Springs</t>
  </si>
  <si>
    <t>Gilbert Petit-Jean</t>
  </si>
  <si>
    <t>Movement assembly</t>
  </si>
  <si>
    <t>Gil Sertissage</t>
  </si>
  <si>
    <t>Group DAEMS</t>
  </si>
  <si>
    <t>Pushers</t>
  </si>
  <si>
    <t>Groupe Acrotec</t>
  </si>
  <si>
    <t>Shock absorbers, barrels, rotor weights, springs, wheels, pinions</t>
  </si>
  <si>
    <t>GT Cadrans</t>
  </si>
  <si>
    <t>HD Diam BVA</t>
  </si>
  <si>
    <t>Hardex</t>
  </si>
  <si>
    <t>Ceramic parts</t>
  </si>
  <si>
    <t>Hauselmann Metall</t>
  </si>
  <si>
    <t>Helios A. Charpilloz</t>
  </si>
  <si>
    <t>Barrel arbors, mainspring drum and cover, hour wheels</t>
  </si>
  <si>
    <t>Hepta Swiss</t>
  </si>
  <si>
    <t>Ceramic and sapphire parts</t>
  </si>
  <si>
    <t>Hiralal Gems</t>
  </si>
  <si>
    <t>Hirsch Armbander</t>
  </si>
  <si>
    <t>HL Technology</t>
  </si>
  <si>
    <t>Ball bearings, rotor weights, rotor assemblies</t>
  </si>
  <si>
    <t>Horlogerie Schild</t>
  </si>
  <si>
    <t>Hurni</t>
  </si>
  <si>
    <t>IMH Innovations</t>
  </si>
  <si>
    <t>Impulsion</t>
  </si>
  <si>
    <t>Incabloc</t>
  </si>
  <si>
    <t>Shock assemblies</t>
  </si>
  <si>
    <t>Interstrap</t>
  </si>
  <si>
    <t>Iseotec</t>
  </si>
  <si>
    <t>Isoswiss Watchparts</t>
  </si>
  <si>
    <t>Jeanstar</t>
  </si>
  <si>
    <t>Verlux</t>
  </si>
  <si>
    <t>Kif</t>
  </si>
  <si>
    <t>Kronos Horlogerie</t>
  </si>
  <si>
    <t xml:space="preserve">Kundert Marcel </t>
  </si>
  <si>
    <t>Chapter rings</t>
  </si>
  <si>
    <t>Kyburz &amp; Cie</t>
  </si>
  <si>
    <t>La Manufacture des Franches Montagnes</t>
  </si>
  <si>
    <t>Bridges, barrel arbors, mainspring drums, column wheels</t>
  </si>
  <si>
    <t>La Pierrette</t>
  </si>
  <si>
    <t xml:space="preserve">Laquor </t>
  </si>
  <si>
    <t>Miscellaneous</t>
  </si>
  <si>
    <t>Private label pen and accessories development</t>
  </si>
  <si>
    <t>Mercier</t>
  </si>
  <si>
    <t>Movement and watch assembly</t>
  </si>
  <si>
    <t>Leathertime</t>
  </si>
  <si>
    <t>Leboeuf</t>
  </si>
  <si>
    <t>Les Artisans Boitiers</t>
  </si>
  <si>
    <t>High end watch cases</t>
  </si>
  <si>
    <t>Les Emboiteurs d'Espaces</t>
  </si>
  <si>
    <t>Seems like prototyping and final assembly</t>
  </si>
  <si>
    <t>Leschot</t>
  </si>
  <si>
    <t>Maker of Felsa movements</t>
  </si>
  <si>
    <t>Li Calzi</t>
  </si>
  <si>
    <t>Lic</t>
  </si>
  <si>
    <t>LNI</t>
  </si>
  <si>
    <t>Private-label, high-end men's accessories</t>
  </si>
  <si>
    <t>Lucrin</t>
  </si>
  <si>
    <t>Made in Spain</t>
  </si>
  <si>
    <t>Luminova</t>
  </si>
  <si>
    <t xml:space="preserve">Magnin </t>
  </si>
  <si>
    <t>Will help with development</t>
  </si>
  <si>
    <t>Major Trading</t>
  </si>
  <si>
    <t>Mecalex</t>
  </si>
  <si>
    <t>Specializing in custom parts</t>
  </si>
  <si>
    <t>Meroz Ressorts</t>
  </si>
  <si>
    <t>Merusa</t>
  </si>
  <si>
    <t>Mestel</t>
  </si>
  <si>
    <t>Specializing in rubber</t>
  </si>
  <si>
    <t>MFM</t>
  </si>
  <si>
    <t>MHC Manufacture Haute Complications</t>
  </si>
  <si>
    <t>Specialized in highly complicated movements</t>
  </si>
  <si>
    <t>Microdec SA</t>
  </si>
  <si>
    <t>Crowns, pushers, screws, pinions</t>
  </si>
  <si>
    <t xml:space="preserve">Microfinish </t>
  </si>
  <si>
    <t>Mijanovic</t>
  </si>
  <si>
    <t>Mikisa Gems</t>
  </si>
  <si>
    <t>MJ Developpement</t>
  </si>
  <si>
    <t>Prototyping in small-medium batches</t>
  </si>
  <si>
    <t>Palladium</t>
  </si>
  <si>
    <t>Private label done through area partners/sub-contractors</t>
  </si>
  <si>
    <t>MLV</t>
  </si>
  <si>
    <t>Application of luminous material</t>
  </si>
  <si>
    <t>Morellato</t>
  </si>
  <si>
    <t>Made in Italy</t>
  </si>
  <si>
    <t>MPS Watch</t>
  </si>
  <si>
    <t>Ball bearings, tourbillon cages</t>
  </si>
  <si>
    <t>MTS</t>
  </si>
  <si>
    <t>Corrosion-resistant coating</t>
  </si>
  <si>
    <t>Multicuirs</t>
  </si>
  <si>
    <t>Neuenschwander</t>
  </si>
  <si>
    <t>Crowns</t>
  </si>
  <si>
    <t>Nevacril</t>
  </si>
  <si>
    <t>Website was hacked when I checked it</t>
  </si>
  <si>
    <t>New Ingenia</t>
  </si>
  <si>
    <t>Workbenches, distributor for Bosch Rexroth products</t>
  </si>
  <si>
    <t>Niru</t>
  </si>
  <si>
    <t>Norimat</t>
  </si>
  <si>
    <t>Specializing in ceramic parts</t>
  </si>
  <si>
    <t>Novo-cristal</t>
  </si>
  <si>
    <t>Olivier Vaucher</t>
  </si>
  <si>
    <t>Opal Creations</t>
  </si>
  <si>
    <t>Opar</t>
  </si>
  <si>
    <t>Optimo Assortments</t>
  </si>
  <si>
    <t>Orma</t>
  </si>
  <si>
    <t>Packing 91</t>
  </si>
  <si>
    <t>Panatere</t>
  </si>
  <si>
    <t>Pibor ISO</t>
  </si>
  <si>
    <t>Pierhor</t>
  </si>
  <si>
    <t>Plac Etal</t>
  </si>
  <si>
    <t>Plaspaq</t>
  </si>
  <si>
    <t>Specialzing in plastics</t>
  </si>
  <si>
    <t>Politrempe</t>
  </si>
  <si>
    <t>Positive Coating</t>
  </si>
  <si>
    <t>Precision Engineering</t>
  </si>
  <si>
    <t>Hairsprings (flat or with Breguet overcoil)</t>
  </si>
  <si>
    <t>Printcolor Screen</t>
  </si>
  <si>
    <t>Printing inks</t>
  </si>
  <si>
    <t>Procut</t>
  </si>
  <si>
    <t>Proform</t>
  </si>
  <si>
    <t>Rapid prototyping</t>
  </si>
  <si>
    <t>Progold</t>
  </si>
  <si>
    <t>3-D printing in precious metals</t>
  </si>
  <si>
    <t>Promotion SPA</t>
  </si>
  <si>
    <t xml:space="preserve">Proplatine </t>
  </si>
  <si>
    <t>Plates, bridges, tourbillon cages.  Specializing in diamond and ceramics.</t>
  </si>
  <si>
    <t>Proserto</t>
  </si>
  <si>
    <t>Quadrance et Habillage</t>
  </si>
  <si>
    <t>Specializing in guilloche</t>
  </si>
  <si>
    <t>R Montavon</t>
  </si>
  <si>
    <t>RD Manufacture</t>
  </si>
  <si>
    <t>Realise</t>
  </si>
  <si>
    <t>Final testing, supply chain</t>
  </si>
  <si>
    <t>Recomatic</t>
  </si>
  <si>
    <t>Crowns, pushers, chapter rings, Swiss Made</t>
  </si>
  <si>
    <t>Swiss Made</t>
  </si>
  <si>
    <t>Relhdis</t>
  </si>
  <si>
    <t>Varnishing</t>
  </si>
  <si>
    <t>Ressorts de Leman</t>
  </si>
  <si>
    <t>Ressorts Industriels</t>
  </si>
  <si>
    <t>Rhodior</t>
  </si>
  <si>
    <t>Ricardo Roso</t>
  </si>
  <si>
    <t>Couldn't verify they make whole private label watches</t>
  </si>
  <si>
    <t>Testing</t>
  </si>
  <si>
    <t>Roland Bailly</t>
  </si>
  <si>
    <t>Specializing in polymer parts</t>
  </si>
  <si>
    <t>RSM</t>
  </si>
  <si>
    <t>Claim to make basically all watch and movement parts</t>
  </si>
  <si>
    <t>Salin</t>
  </si>
  <si>
    <t>Specializing in precious metals</t>
  </si>
  <si>
    <t>Saphir</t>
  </si>
  <si>
    <t>Mineral crystals</t>
  </si>
  <si>
    <t>Scatola Del Tempo</t>
  </si>
  <si>
    <t>Watchwinders</t>
  </si>
  <si>
    <t>Schwab Feller</t>
  </si>
  <si>
    <t>Mainsprings</t>
  </si>
  <si>
    <t>Sercab</t>
  </si>
  <si>
    <t>Serti Diam</t>
  </si>
  <si>
    <t>Sigatec</t>
  </si>
  <si>
    <t>Specialized in parts made from silicium</t>
  </si>
  <si>
    <t>Singer Jean &amp; Cia</t>
  </si>
  <si>
    <t>SIS</t>
  </si>
  <si>
    <t>Solvaxis</t>
  </si>
  <si>
    <t>ERP software</t>
  </si>
  <si>
    <t>Staib</t>
  </si>
  <si>
    <t>Indicates the production of Milanaise bracelets</t>
  </si>
  <si>
    <t>Stephan</t>
  </si>
  <si>
    <t>Surcotec</t>
  </si>
  <si>
    <t>Surdez Mathey</t>
  </si>
  <si>
    <t>Perlage, guilloche</t>
  </si>
  <si>
    <t>Prototyping and manufacturing</t>
  </si>
  <si>
    <t>Chapter rings, dial blanks</t>
  </si>
  <si>
    <t>Swiss Clarity and Cut</t>
  </si>
  <si>
    <t>Swiss Conception</t>
  </si>
  <si>
    <t>Provides R&amp;D, project management and product design</t>
  </si>
  <si>
    <t>Soprod</t>
  </si>
  <si>
    <t>Part of the Swiss Festina Group</t>
  </si>
  <si>
    <t>Swiss Made Settings</t>
  </si>
  <si>
    <t>Swissness Horlogere</t>
  </si>
  <si>
    <t>Swiss O'Clock</t>
  </si>
  <si>
    <t>Rotor weights, bridges, plates</t>
  </si>
  <si>
    <t>Colorization of components</t>
  </si>
  <si>
    <t>Syvaco</t>
  </si>
  <si>
    <t>PVD/DLC</t>
  </si>
  <si>
    <t>Hands with lume and diamonds, varnished, skeletonized</t>
  </si>
  <si>
    <t>TEC Ebauche</t>
  </si>
  <si>
    <t>Teca Print</t>
  </si>
  <si>
    <t>Pad printing machines, accessories and consumables</t>
  </si>
  <si>
    <t>Technew</t>
  </si>
  <si>
    <t>Technofrap</t>
  </si>
  <si>
    <t>Technotime</t>
  </si>
  <si>
    <t>Built up from the remnants of France Ebauche</t>
  </si>
  <si>
    <t>Telos Watch</t>
  </si>
  <si>
    <t>Provides R&amp;D and prototyping services</t>
  </si>
  <si>
    <t>Timeless Manufacture</t>
  </si>
  <si>
    <t>TSM</t>
  </si>
  <si>
    <t>Shipping</t>
  </si>
  <si>
    <t>UCH</t>
  </si>
  <si>
    <t>Ulysse Poncet</t>
  </si>
  <si>
    <t>Utility SRL</t>
  </si>
  <si>
    <t>Made in Italy, leather or rubber</t>
  </si>
  <si>
    <t>Val'Heure</t>
  </si>
  <si>
    <t>Valiance</t>
  </si>
  <si>
    <t>Specializes in rubber</t>
  </si>
  <si>
    <t>Varinor</t>
  </si>
  <si>
    <t>Gold mill</t>
  </si>
  <si>
    <t>Vaudaux</t>
  </si>
  <si>
    <t>Manufactures in Geneva, Thailand and China</t>
  </si>
  <si>
    <t>VBL Innovations</t>
  </si>
  <si>
    <t>Straps made of alligator, leather, fabric and synthetic material</t>
  </si>
  <si>
    <t xml:space="preserve">Vicro </t>
  </si>
  <si>
    <t>VMDH</t>
  </si>
  <si>
    <t>Watch-Deco</t>
  </si>
  <si>
    <t>Cotes de Geneve, perlage, snailing</t>
  </si>
  <si>
    <t>Your Watch</t>
  </si>
  <si>
    <t>Zedax</t>
  </si>
  <si>
    <t>Rapid manufacturing</t>
  </si>
  <si>
    <t>Bergeon</t>
  </si>
  <si>
    <t>All types of tools for watches</t>
  </si>
  <si>
    <t>Horia</t>
  </si>
  <si>
    <t>Horotec</t>
  </si>
  <si>
    <t>Sandoz-Fils</t>
  </si>
  <si>
    <t>Voh</t>
  </si>
  <si>
    <t>Assortment of tools for watchmaking, among other industries</t>
  </si>
  <si>
    <t>Blosch</t>
  </si>
  <si>
    <t>Rotor weights, screws, small components</t>
  </si>
  <si>
    <t>Raffles Time</t>
  </si>
  <si>
    <t>Singapore</t>
  </si>
  <si>
    <t>Seem to be produced in Hong Kong</t>
  </si>
  <si>
    <t>Helenarou</t>
  </si>
  <si>
    <t>Asia</t>
  </si>
  <si>
    <t>Focused on "homage" watches</t>
  </si>
  <si>
    <t>Christian Gros</t>
  </si>
  <si>
    <t>Website indicates projects done for Uhrwerk, Van Cleef &amp; Arpels, Harry Winston and Ressence</t>
  </si>
  <si>
    <t>Oesch</t>
  </si>
  <si>
    <t>Winox</t>
  </si>
  <si>
    <t>Seems like their production facility is in Hong Kong</t>
  </si>
  <si>
    <t>Berney Precision</t>
  </si>
  <si>
    <t>Chronograph pusher tubes, plates, assorted movement components</t>
  </si>
  <si>
    <t>Schurch-Asco</t>
  </si>
  <si>
    <t>Various small horology tools and loupes</t>
  </si>
  <si>
    <t>Pagassi</t>
  </si>
  <si>
    <t>mouvements.pagassi.com</t>
  </si>
  <si>
    <t>Seem to be a movement wholesaler, selling in large quantities</t>
  </si>
  <si>
    <t>Lum-Tec</t>
  </si>
  <si>
    <t>lum-tec.com</t>
  </si>
  <si>
    <t>Did assembly, testing and finishing for the Oak &amp; Oscar Burnham</t>
  </si>
  <si>
    <t>Woodnsteel</t>
  </si>
  <si>
    <t>woodnsteel.us</t>
  </si>
  <si>
    <t>Did straps for the Oak &amp; Oscar Burnham</t>
  </si>
  <si>
    <t>Defy</t>
  </si>
  <si>
    <t>defybags.com</t>
  </si>
  <si>
    <t>Did the leather watch wallet for the Oak &amp; Oscar Burnham</t>
  </si>
  <si>
    <t>Suigeneric</t>
  </si>
  <si>
    <t>suigeneric.com</t>
  </si>
  <si>
    <t>Waxed cotton, colorful watch straps</t>
  </si>
  <si>
    <t>Tourby Watches</t>
  </si>
  <si>
    <t>tourbywatches.com</t>
  </si>
  <si>
    <t>Individual cases available only through eBay store</t>
  </si>
  <si>
    <t>Individual dials available only through eBay store</t>
  </si>
  <si>
    <t>Some neat decorated parts (e.g. swirled or blued ratchet and crown wheels) available through their eBay store</t>
  </si>
  <si>
    <t>Wilson Watch Works</t>
  </si>
  <si>
    <t>wilsonwatchworks.sharepoint.com</t>
  </si>
  <si>
    <t>Small assorment of Made In Germany cases at their site and on their eBay store</t>
  </si>
  <si>
    <t>Small assorment of Made In Germany dials at their site and on their eBay store</t>
  </si>
  <si>
    <t>Small assorment of Made In Germany parts at their site and on their eBay store</t>
  </si>
  <si>
    <t>Nateber</t>
  </si>
  <si>
    <t>nateber.ch</t>
  </si>
  <si>
    <t>Acquired by Hermes in 2012</t>
  </si>
  <si>
    <t>Lepsi</t>
  </si>
  <si>
    <t>lepsi.ch</t>
  </si>
  <si>
    <t>Maker of minimalist, smart-device connected watch timers
Owned/distributed by Bergeon</t>
  </si>
  <si>
    <t>Erikas Originals</t>
  </si>
  <si>
    <t>Spain</t>
  </si>
  <si>
    <t>@erikasoriginals</t>
  </si>
  <si>
    <t>Instagram account, specializing in "Marine Nationale" fabric straps</t>
  </si>
  <si>
    <t>The Leather Strap</t>
  </si>
  <si>
    <t>@theleatherstrap</t>
  </si>
  <si>
    <t>Instagram account with link to eBay store</t>
  </si>
  <si>
    <t>Clockwork Synergy</t>
  </si>
  <si>
    <t>clockworksynergy.com</t>
  </si>
  <si>
    <t>Specializing in NATO straps, based in US but straps probably Asian
Sells OEM straps for some brands (Bell &amp; Ross &amp; TAG among others)</t>
  </si>
  <si>
    <t>Ague Trading Company</t>
  </si>
  <si>
    <t>aguetradingco.com</t>
  </si>
  <si>
    <t>Specializes in fabric straps,most likely made in Asia</t>
  </si>
  <si>
    <t>Hadley Roma</t>
  </si>
  <si>
    <t>hadleyroma.com</t>
  </si>
  <si>
    <t>Made in the USA leather straps</t>
  </si>
  <si>
    <t>Drunk Art Straps</t>
  </si>
  <si>
    <t>@drunkartsraps</t>
  </si>
  <si>
    <t>Made in the USA leather and fabric straps, very long waiting list</t>
  </si>
  <si>
    <t>Rover Haven</t>
  </si>
  <si>
    <t>roverhaven.com</t>
  </si>
  <si>
    <t>Custom Horween shell cordovan straps, Made in the USA (Michigan)</t>
  </si>
  <si>
    <t>Wrist Candy Watch Club</t>
  </si>
  <si>
    <t>wristcandywatchclub.com</t>
  </si>
  <si>
    <t>Company based in USA, presume straps (all types) made in Asia</t>
  </si>
  <si>
    <t>Jean Paul Menicucci</t>
  </si>
  <si>
    <t>jeanpaulmenicucci.com</t>
  </si>
  <si>
    <t>Made in Italy, also makes straps for Bulang &amp; Sons</t>
  </si>
  <si>
    <t>Sells cases, rolls and boxes, presumably made in Italy</t>
  </si>
  <si>
    <t>Miyota</t>
  </si>
  <si>
    <t>Japan</t>
  </si>
  <si>
    <t>miyotamovement.com</t>
  </si>
  <si>
    <t>Owned by Citizen</t>
  </si>
  <si>
    <t>Ronda</t>
  </si>
  <si>
    <t>ronda.ch</t>
  </si>
  <si>
    <t>Known for quartz movements, now offers 2824 equivalent</t>
  </si>
  <si>
    <t>Joseph Bonnie</t>
  </si>
  <si>
    <t>josephbonnie.com</t>
  </si>
  <si>
    <t>Associated with French blog Les Rhabilleurs, sells mesh bracelets</t>
  </si>
  <si>
    <t>Dangerous 9 Straps</t>
  </si>
  <si>
    <t>dangerous9straps.blogspot.com</t>
  </si>
  <si>
    <t>Julien Faure</t>
  </si>
  <si>
    <t>julienfaure.com</t>
  </si>
  <si>
    <t>Did the jacquard weaving for Tudor fabric straps</t>
  </si>
  <si>
    <t>La Boite A Montre</t>
  </si>
  <si>
    <t>laboiteamontres.com</t>
  </si>
  <si>
    <t>Retailer specializing in watch boxes and winders</t>
  </si>
  <si>
    <t>Jacob Straps</t>
  </si>
  <si>
    <t>jacobstraps.com</t>
  </si>
  <si>
    <t>Cie Bracelet Montre</t>
  </si>
  <si>
    <t>cie-bracelet-montre.com</t>
  </si>
  <si>
    <t>abp-paris.com</t>
  </si>
  <si>
    <t>DStrap</t>
  </si>
  <si>
    <t>The Netherlands</t>
  </si>
  <si>
    <t>dstrap.com</t>
  </si>
  <si>
    <t>The Real Daniel Lee</t>
  </si>
  <si>
    <t>@therealdaniellee</t>
  </si>
  <si>
    <t>Instragram account</t>
  </si>
  <si>
    <t>atelierthibot.com</t>
  </si>
  <si>
    <t>Used in Olivier Jonquet watches</t>
  </si>
  <si>
    <t>Lucrin Geneva</t>
  </si>
  <si>
    <t>lucrin.com</t>
  </si>
  <si>
    <t>Nomad Maroquinier</t>
  </si>
  <si>
    <t>nomad-maroquinier.com</t>
  </si>
  <si>
    <t>jean-rousseau.com</t>
  </si>
  <si>
    <t>sis-fr.com</t>
  </si>
  <si>
    <t>camillefournet.com</t>
  </si>
  <si>
    <t>I don't think all the products are necessarily made in France</t>
  </si>
  <si>
    <t>Fleurus</t>
  </si>
  <si>
    <t>fleurus.fr</t>
  </si>
  <si>
    <t>Scarlett</t>
  </si>
  <si>
    <t>scarlett-bracelets-paris.com</t>
  </si>
  <si>
    <t>sibra-manufacture.fr</t>
  </si>
  <si>
    <t>Two Stitch Straps</t>
  </si>
  <si>
    <t>twostitchstraps.com</t>
  </si>
  <si>
    <t>Unsure about the location</t>
  </si>
  <si>
    <t>Jules Borel</t>
  </si>
  <si>
    <t>Retailer</t>
  </si>
  <si>
    <t>julesborel.com</t>
  </si>
  <si>
    <t>Variety of watch parts and tools</t>
  </si>
  <si>
    <t>Ofrei</t>
  </si>
  <si>
    <t>ofrei.com</t>
  </si>
  <si>
    <t>Esslinger</t>
  </si>
  <si>
    <t>esslinger.com</t>
  </si>
  <si>
    <t>Buckle Guy</t>
  </si>
  <si>
    <t>buckleguy.com</t>
  </si>
  <si>
    <t>Assortment of cheap, imported watch buckles</t>
  </si>
  <si>
    <t>Crown &amp; Buckle</t>
  </si>
  <si>
    <t>crownandbuckle.com</t>
  </si>
  <si>
    <t>Straps are probably imported</t>
  </si>
  <si>
    <t>Buckles are probably imported</t>
  </si>
  <si>
    <t>Momoplus</t>
  </si>
  <si>
    <t>Difficult to find information other than they are behind K1 movement</t>
  </si>
  <si>
    <t>Chronode</t>
  </si>
  <si>
    <t>chronode.ch</t>
  </si>
  <si>
    <t>Sells two seemingly high-complication movements, (C501, C502)</t>
  </si>
  <si>
    <t>Per website, has worked with MB&amp;F, HYT, Harry Winston, MCT, Urban Jurgensen</t>
  </si>
  <si>
    <t>EC Straps</t>
  </si>
  <si>
    <t>Ecuador</t>
  </si>
  <si>
    <t>ecstraps.com</t>
  </si>
  <si>
    <t>Strapping Fellow</t>
  </si>
  <si>
    <t>strappingfellow.com</t>
  </si>
  <si>
    <t>Specializes in leather straps</t>
  </si>
  <si>
    <t>Agenhor</t>
  </si>
  <si>
    <t>agenhor.ch</t>
  </si>
  <si>
    <t>Specializes in movement module design</t>
  </si>
  <si>
    <t>Gilwatch</t>
  </si>
  <si>
    <t>gilwatch.com</t>
  </si>
  <si>
    <t>Make dials for Atelier de Chronometrie</t>
  </si>
  <si>
    <t>Roventa-Henex</t>
  </si>
  <si>
    <t>roventa-henex.com</t>
  </si>
  <si>
    <t>Used by Farer Watch Company, manufacture in Switzerland and Hong Kong</t>
  </si>
  <si>
    <t>Used by Farer Watch Company, and provides design and prototyping services in both Switzerland and Hong Kong</t>
  </si>
  <si>
    <t>Swiss Custom Watches</t>
  </si>
  <si>
    <t>swisscustomwatches.com</t>
  </si>
  <si>
    <t>Site under construction</t>
  </si>
  <si>
    <t>Does smartwatches, site under construction</t>
  </si>
  <si>
    <t>Cattin &amp; Cie</t>
  </si>
  <si>
    <t>cattin-watch.ch</t>
  </si>
  <si>
    <t>Don't know if this is affiliated with the old French Cattin, which made movements for Mortima watches, according to Watch Otaku has manufactured for Christopher Ward</t>
  </si>
  <si>
    <t>Synergies Horlogeres (Synhor)</t>
  </si>
  <si>
    <t>synhor.ch</t>
  </si>
  <si>
    <t>Per Christopher Ward Wikipedia entry, Synhor apparently merged with CW in 2014 to create Christopher Ward London Holdings LTD</t>
  </si>
  <si>
    <t>Designed the SH21 movement for Christopher Ward</t>
  </si>
  <si>
    <t>Blanchefontaine</t>
  </si>
  <si>
    <t>blanchefontaine.com</t>
  </si>
  <si>
    <t>Can provide design services, technical studies, R&amp;D</t>
  </si>
  <si>
    <t>121Time</t>
  </si>
  <si>
    <t>121time.com</t>
  </si>
  <si>
    <t>Website down at time of company entry into database</t>
  </si>
  <si>
    <t>Fullswing</t>
  </si>
  <si>
    <t>fullswing.com.hk</t>
  </si>
  <si>
    <t>Specialises in dive watches, per Watch Otaku manufactures for Helson and Armida</t>
  </si>
  <si>
    <t>Furitime</t>
  </si>
  <si>
    <t>furitime.com</t>
  </si>
  <si>
    <t>Per Watch Otaku used to make OWC Watch Company</t>
  </si>
  <si>
    <t>Giovino Watch</t>
  </si>
  <si>
    <t>giovinowatch.com</t>
  </si>
  <si>
    <t>Per Watch Otaku, makes Praesto</t>
  </si>
  <si>
    <t>MPI Limited</t>
  </si>
  <si>
    <t>mpi-limited.com</t>
  </si>
  <si>
    <t>Million Smart Enterprises</t>
  </si>
  <si>
    <t>China</t>
  </si>
  <si>
    <t>millionsmart.com</t>
  </si>
  <si>
    <t>Sells wide array of mechanical watches, including a flying tourbillon</t>
  </si>
  <si>
    <t>Golay Spierer</t>
  </si>
  <si>
    <t>golay-spierer.ch</t>
  </si>
  <si>
    <t>Longio Watch</t>
  </si>
  <si>
    <t>longiowatch.com</t>
  </si>
  <si>
    <t>David Lane Design</t>
  </si>
  <si>
    <t>davidlane-design.com</t>
  </si>
  <si>
    <t>Featured by Hodinkee, also makes wallets</t>
  </si>
  <si>
    <r>
      <t xml:space="preserve">Sources:
</t>
    </r>
    <r>
      <rPr>
        <sz val="10"/>
        <rFont val="Arial"/>
        <family val="2"/>
      </rPr>
      <t>1. Exhibitor list for the EPHJ 2016 show (Geneva)
2. Exhibitor list for the Micronara 2016 show (Besançon)
3. Website for SIAMS 2016
4. Listings for the website of the Indicateur Suisse de l'Horlogerie
5. The Watch Otaku website (watchotaku.atlassian.net)
6. General internet research
7. Watch industry publications</t>
    </r>
  </si>
  <si>
    <r>
      <rPr>
        <b/>
        <sz val="10"/>
        <rFont val="Arial"/>
      </rPr>
      <t>Important Disclaimers and Disclosures:</t>
    </r>
    <r>
      <rPr>
        <sz val="10"/>
        <color rgb="FF000000"/>
        <rFont val="Arial"/>
      </rPr>
      <t xml:space="preserve">
1. This information is completely sourced from publicly available data
2. A company listing does not represent any type of endorsement on behalf of Atelier Vaucher
3. No money was paid in exchange for a listing here
4. Even though the intention is to provide completely correct data, there are no guarantees as to the correctness and/or timeliness of the data contained in this document
5. Atelier Vaucher is not responsible for anything that you do with this data
6. If you have suggestions on how to make the document clearer, or want to suggest corrections or companies for inclusion, please send an email to </t>
    </r>
    <r>
      <rPr>
        <b/>
        <sz val="10"/>
        <rFont val="Arial"/>
      </rPr>
      <t>contact@ateliervaucher.com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</si>
</sst>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0"/>
      <color rgb="FF000000"/>
      <name val="Arial"/>
    </font>
    <font>
      <sz val="10"/>
      <name val="Arial"/>
    </font>
    <font>
      <sz val="10"/>
      <name val="Arial"/>
    </font>
    <font>
      <b/>
      <sz val="10"/>
      <name val="Arial"/>
    </font>
    <font>
      <b/>
      <sz val="10"/>
      <color rgb="FF000000"/>
      <name val="Arial"/>
    </font>
    <font>
      <i/>
      <sz val="10"/>
      <color rgb="FF000000"/>
      <name val="Arial"/>
    </font>
    <font>
      <b/>
      <sz val="10"/>
      <color rgb="FFFFFFFF"/>
      <name val="Arial"/>
    </font>
    <font>
      <u/>
      <sz val="10"/>
      <color rgb="FF0000FF"/>
      <name val="Arial"/>
    </font>
    <font>
      <u/>
      <sz val="10"/>
      <color rgb="FF0000FF"/>
      <name val="Arial"/>
    </font>
    <font>
      <u/>
      <sz val="10"/>
      <color rgb="FF0000FF"/>
      <name val="Verdana"/>
    </font>
    <font>
      <u/>
      <sz val="10"/>
      <color rgb="FF0000FF"/>
      <name val="Arial"/>
    </font>
    <font>
      <sz val="10"/>
      <color rgb="FF0000FF"/>
      <name val="Arial"/>
    </font>
    <font>
      <u/>
      <sz val="10"/>
      <color rgb="FF0000FF"/>
      <name val="Arial"/>
    </font>
    <font>
      <u/>
      <sz val="10"/>
      <color rgb="FF0000FF"/>
      <name val="Arial"/>
    </font>
    <font>
      <u/>
      <sz val="10"/>
      <color rgb="FF0000FF"/>
      <name val="Arial"/>
    </font>
    <font>
      <sz val="10"/>
      <name val="Arial"/>
      <family val="2"/>
    </font>
    <font>
      <b/>
      <sz val="10"/>
      <name val="Arial"/>
      <family val="2"/>
    </font>
  </fonts>
  <fills count="4">
    <fill>
      <patternFill patternType="none"/>
    </fill>
    <fill>
      <patternFill patternType="gray125"/>
    </fill>
    <fill>
      <patternFill patternType="solid">
        <fgColor rgb="FFC6D9F0"/>
        <bgColor rgb="FFC6D9F0"/>
      </patternFill>
    </fill>
    <fill>
      <patternFill patternType="solid">
        <fgColor rgb="FF1C4587"/>
        <bgColor rgb="FF1C4587"/>
      </patternFill>
    </fill>
  </fills>
  <borders count="16">
    <border>
      <left/>
      <right/>
      <top/>
      <bottom/>
      <diagonal/>
    </border>
    <border>
      <left style="thin">
        <color rgb="FFFFFFFF"/>
      </left>
      <right/>
      <top style="thin">
        <color rgb="FFFFFFFF"/>
      </top>
      <bottom/>
      <diagonal/>
    </border>
    <border>
      <left/>
      <right/>
      <top style="thin">
        <color rgb="FFFFFFFF"/>
      </top>
      <bottom/>
      <diagonal/>
    </border>
    <border>
      <left/>
      <right style="thin">
        <color rgb="FFFFFFFF"/>
      </right>
      <top style="thin">
        <color rgb="FFFFFFFF"/>
      </top>
      <bottom/>
      <diagonal/>
    </border>
    <border>
      <left style="thin">
        <color rgb="FFFFFFFF"/>
      </left>
      <right/>
      <top/>
      <bottom/>
      <diagonal/>
    </border>
    <border>
      <left/>
      <right style="thin">
        <color rgb="FFFFFFFF"/>
      </right>
      <top/>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style="thin">
        <color rgb="FFFFFFFF"/>
      </bottom>
      <diagonal/>
    </border>
    <border>
      <left style="thin">
        <color rgb="FF000000"/>
      </left>
      <right style="thin">
        <color rgb="FFFFFFFF"/>
      </right>
      <top style="thin">
        <color rgb="FFFFFFFF"/>
      </top>
      <bottom style="thin">
        <color rgb="FFFFFFFF"/>
      </bottom>
      <diagonal/>
    </border>
    <border>
      <left style="thin">
        <color rgb="FFFFFFFF"/>
      </left>
      <right/>
      <top style="thin">
        <color rgb="FFFFFFFF"/>
      </top>
      <bottom style="thin">
        <color rgb="FFFFFFFF"/>
      </bottom>
      <diagonal/>
    </border>
    <border>
      <left style="thin">
        <color rgb="FFFFFFFF"/>
      </left>
      <right style="thin">
        <color rgb="FF000000"/>
      </right>
      <top style="thin">
        <color rgb="FFFFFFFF"/>
      </top>
      <bottom style="thin">
        <color rgb="FFFFFFFF"/>
      </bottom>
      <diagonal/>
    </border>
    <border>
      <left style="thin">
        <color rgb="FF000000"/>
      </left>
      <right style="thin">
        <color rgb="FFFFFFFF"/>
      </right>
      <top style="thin">
        <color rgb="FFFFFFFF"/>
      </top>
      <bottom style="thin">
        <color rgb="FF000000"/>
      </bottom>
      <diagonal/>
    </border>
    <border>
      <left style="thin">
        <color rgb="FFFFFFFF"/>
      </left>
      <right style="thin">
        <color rgb="FFFFFFFF"/>
      </right>
      <top style="thin">
        <color rgb="FFFFFFFF"/>
      </top>
      <bottom style="thin">
        <color rgb="FF000000"/>
      </bottom>
      <diagonal/>
    </border>
    <border>
      <left style="thin">
        <color rgb="FFFFFFFF"/>
      </left>
      <right style="thin">
        <color rgb="FF000000"/>
      </right>
      <top style="thin">
        <color rgb="FFFFFFFF"/>
      </top>
      <bottom style="thin">
        <color rgb="FF000000"/>
      </bottom>
      <diagonal/>
    </border>
  </borders>
  <cellStyleXfs count="1">
    <xf numFmtId="0" fontId="0" fillId="0" borderId="0"/>
  </cellStyleXfs>
  <cellXfs count="61">
    <xf numFmtId="0" fontId="0" fillId="0" borderId="0" xfId="0" applyFont="1" applyAlignment="1"/>
    <xf numFmtId="0" fontId="1" fillId="0" borderId="1" xfId="0" applyFont="1" applyBorder="1" applyAlignment="1">
      <alignment horizontal="left" vertical="top" wrapText="1"/>
    </xf>
    <xf numFmtId="0" fontId="1" fillId="0" borderId="2" xfId="0" applyFont="1" applyBorder="1" applyAlignment="1">
      <alignment horizontal="left" vertical="top" wrapText="1"/>
    </xf>
    <xf numFmtId="0" fontId="1" fillId="0" borderId="3" xfId="0" applyFont="1" applyBorder="1" applyAlignment="1">
      <alignment horizontal="left" vertical="top" wrapText="1"/>
    </xf>
    <xf numFmtId="0" fontId="1" fillId="0" borderId="4" xfId="0" applyFont="1" applyBorder="1" applyAlignment="1">
      <alignment horizontal="left" vertical="top" wrapText="1"/>
    </xf>
    <xf numFmtId="0" fontId="1" fillId="0" borderId="0" xfId="0" applyFont="1" applyAlignment="1">
      <alignment horizontal="left" vertical="top" wrapText="1"/>
    </xf>
    <xf numFmtId="0" fontId="1" fillId="0" borderId="5" xfId="0" applyFont="1" applyBorder="1" applyAlignment="1">
      <alignment horizontal="left" vertical="top" wrapText="1"/>
    </xf>
    <xf numFmtId="0" fontId="3" fillId="0" borderId="9" xfId="0" applyFont="1" applyBorder="1"/>
    <xf numFmtId="0" fontId="4" fillId="0" borderId="10" xfId="0" applyFont="1" applyBorder="1" applyAlignment="1">
      <alignment horizontal="left"/>
    </xf>
    <xf numFmtId="14" fontId="4" fillId="0" borderId="11" xfId="0" applyNumberFormat="1" applyFont="1" applyBorder="1" applyAlignment="1">
      <alignment horizontal="center"/>
    </xf>
    <xf numFmtId="0" fontId="4" fillId="0" borderId="12" xfId="0" applyFont="1" applyBorder="1" applyAlignment="1">
      <alignment horizontal="center"/>
    </xf>
    <xf numFmtId="0" fontId="4" fillId="0" borderId="11" xfId="0" applyFont="1" applyBorder="1" applyAlignment="1">
      <alignment horizontal="center"/>
    </xf>
    <xf numFmtId="0" fontId="5" fillId="0" borderId="12" xfId="0" applyFont="1" applyBorder="1" applyAlignment="1">
      <alignment horizontal="center"/>
    </xf>
    <xf numFmtId="0" fontId="4" fillId="0" borderId="13" xfId="0" applyFont="1" applyBorder="1" applyAlignment="1">
      <alignment horizontal="left"/>
    </xf>
    <xf numFmtId="0" fontId="4" fillId="0" borderId="14" xfId="0" applyFont="1" applyBorder="1" applyAlignment="1">
      <alignment horizontal="center"/>
    </xf>
    <xf numFmtId="0" fontId="5" fillId="0" borderId="15" xfId="0" applyFont="1" applyBorder="1" applyAlignment="1">
      <alignment horizontal="center"/>
    </xf>
    <xf numFmtId="0" fontId="6" fillId="3" borderId="0" xfId="0" applyFont="1" applyFill="1" applyBorder="1" applyAlignment="1">
      <alignment horizontal="center"/>
    </xf>
    <xf numFmtId="0" fontId="6" fillId="3" borderId="0" xfId="0" applyFont="1" applyFill="1" applyBorder="1" applyAlignment="1">
      <alignment horizontal="center"/>
    </xf>
    <xf numFmtId="0" fontId="1" fillId="0" borderId="0" xfId="0" applyFont="1"/>
    <xf numFmtId="0" fontId="1" fillId="0" borderId="0" xfId="0" applyFont="1" applyAlignment="1">
      <alignment horizontal="center"/>
    </xf>
    <xf numFmtId="0" fontId="7" fillId="0" borderId="0" xfId="0" applyFont="1" applyAlignment="1">
      <alignment horizontal="center"/>
    </xf>
    <xf numFmtId="0" fontId="1" fillId="0" borderId="0" xfId="0" applyFont="1" applyAlignment="1">
      <alignment horizontal="center"/>
    </xf>
    <xf numFmtId="0" fontId="1" fillId="0" borderId="0" xfId="0" applyFont="1" applyAlignment="1">
      <alignment vertical="center"/>
    </xf>
    <xf numFmtId="0" fontId="1" fillId="0" borderId="0" xfId="0" applyFont="1" applyAlignment="1">
      <alignment horizontal="center" vertical="center"/>
    </xf>
    <xf numFmtId="0" fontId="8" fillId="0" borderId="0" xfId="0" applyFont="1" applyAlignment="1">
      <alignment horizontal="center" vertical="center"/>
    </xf>
    <xf numFmtId="0" fontId="1" fillId="0" borderId="0" xfId="0" applyFont="1" applyAlignment="1">
      <alignment horizontal="center" vertical="center" wrapText="1"/>
    </xf>
    <xf numFmtId="0" fontId="9" fillId="0" borderId="0" xfId="0" applyFont="1" applyAlignment="1">
      <alignment horizontal="center"/>
    </xf>
    <xf numFmtId="0" fontId="1" fillId="0" borderId="0" xfId="0" applyFont="1" applyAlignment="1">
      <alignment vertical="center" wrapText="1"/>
    </xf>
    <xf numFmtId="0" fontId="1" fillId="0" borderId="0" xfId="0" applyFont="1" applyAlignment="1">
      <alignment horizontal="center" vertical="center" wrapText="1"/>
    </xf>
    <xf numFmtId="0" fontId="10" fillId="0" borderId="0" xfId="0" applyFont="1" applyAlignment="1">
      <alignment horizontal="center" vertical="center" wrapText="1"/>
    </xf>
    <xf numFmtId="0" fontId="11" fillId="0" borderId="0" xfId="0" applyFont="1" applyAlignment="1">
      <alignment horizontal="center" vertical="center"/>
    </xf>
    <xf numFmtId="0" fontId="11" fillId="0" borderId="0" xfId="0" applyFont="1" applyAlignment="1">
      <alignment horizontal="center"/>
    </xf>
    <xf numFmtId="0" fontId="0" fillId="0" borderId="0" xfId="0" applyFont="1" applyAlignment="1"/>
    <xf numFmtId="0" fontId="12" fillId="0" borderId="0" xfId="0" applyFont="1" applyAlignment="1">
      <alignment horizontal="center"/>
    </xf>
    <xf numFmtId="0" fontId="0" fillId="0" borderId="0" xfId="0" applyFont="1" applyAlignment="1">
      <alignment horizontal="center"/>
    </xf>
    <xf numFmtId="0" fontId="0" fillId="0" borderId="0" xfId="0" applyFont="1" applyAlignment="1">
      <alignment horizontal="left" vertical="center"/>
    </xf>
    <xf numFmtId="0" fontId="0" fillId="0" borderId="0" xfId="0" applyFont="1" applyAlignment="1">
      <alignment horizontal="center" vertical="center"/>
    </xf>
    <xf numFmtId="0" fontId="13" fillId="0" borderId="0" xfId="0" applyFont="1" applyAlignment="1">
      <alignment horizontal="center" vertical="center"/>
    </xf>
    <xf numFmtId="0" fontId="0" fillId="0" borderId="0" xfId="0" applyFont="1" applyAlignment="1">
      <alignment horizontal="center" vertical="center" wrapText="1"/>
    </xf>
    <xf numFmtId="0" fontId="0" fillId="0" borderId="0" xfId="0" applyFont="1" applyAlignment="1">
      <alignment vertical="center"/>
    </xf>
    <xf numFmtId="0" fontId="11" fillId="0" borderId="0" xfId="0" applyFont="1" applyAlignment="1">
      <alignment horizontal="center"/>
    </xf>
    <xf numFmtId="0" fontId="0" fillId="0" borderId="0" xfId="0" applyFont="1" applyAlignment="1">
      <alignment horizontal="center"/>
    </xf>
    <xf numFmtId="0" fontId="11" fillId="0" borderId="0" xfId="0" applyFont="1" applyAlignment="1">
      <alignment horizontal="center"/>
    </xf>
    <xf numFmtId="0" fontId="0" fillId="0" borderId="0" xfId="0" applyFont="1" applyAlignment="1">
      <alignment horizontal="center" wrapText="1"/>
    </xf>
    <xf numFmtId="0" fontId="0" fillId="0" borderId="0" xfId="0" applyFont="1" applyAlignment="1">
      <alignment vertical="center" wrapText="1"/>
    </xf>
    <xf numFmtId="0" fontId="14" fillId="0" borderId="0" xfId="0" applyFont="1" applyAlignment="1">
      <alignment horizontal="center" vertical="center" wrapText="1"/>
    </xf>
    <xf numFmtId="0" fontId="0" fillId="0" borderId="0" xfId="0" applyFont="1" applyAlignment="1">
      <alignment horizontal="left" vertical="center" wrapText="1"/>
    </xf>
    <xf numFmtId="0" fontId="0" fillId="0" borderId="0" xfId="0" applyFont="1"/>
    <xf numFmtId="0" fontId="1" fillId="0" borderId="9" xfId="0" applyFont="1" applyBorder="1"/>
    <xf numFmtId="0" fontId="1" fillId="0" borderId="4" xfId="0" applyFont="1" applyBorder="1" applyAlignment="1">
      <alignment horizontal="left" vertical="top" wrapText="1"/>
    </xf>
    <xf numFmtId="0" fontId="0" fillId="0" borderId="0" xfId="0" applyFont="1" applyAlignment="1"/>
    <xf numFmtId="0" fontId="2" fillId="0" borderId="5" xfId="0" applyFont="1" applyBorder="1"/>
    <xf numFmtId="0" fontId="2" fillId="0" borderId="4" xfId="0" applyFont="1" applyBorder="1"/>
    <xf numFmtId="0" fontId="2" fillId="0" borderId="6" xfId="0" applyFont="1" applyBorder="1"/>
    <xf numFmtId="0" fontId="2" fillId="0" borderId="7" xfId="0" applyFont="1" applyBorder="1"/>
    <xf numFmtId="0" fontId="2" fillId="0" borderId="8" xfId="0" applyFont="1" applyBorder="1"/>
    <xf numFmtId="0" fontId="0" fillId="2" borderId="4" xfId="0" applyFont="1" applyFill="1" applyBorder="1" applyAlignment="1">
      <alignment horizontal="center" vertical="center" wrapText="1"/>
    </xf>
    <xf numFmtId="0" fontId="2" fillId="0" borderId="0" xfId="0" applyFont="1" applyBorder="1"/>
    <xf numFmtId="0" fontId="16" fillId="0" borderId="1" xfId="0" applyFont="1" applyBorder="1" applyAlignment="1">
      <alignment vertical="top" wrapText="1"/>
    </xf>
    <xf numFmtId="0" fontId="2" fillId="0" borderId="2" xfId="0" applyFont="1" applyBorder="1"/>
    <xf numFmtId="0" fontId="2" fillId="0" borderId="3"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95250</xdr:colOff>
      <xdr:row>1</xdr:row>
      <xdr:rowOff>104775</xdr:rowOff>
    </xdr:to>
    <xdr:pic>
      <xdr:nvPicPr>
        <xdr:cNvPr id="2" name="image00.png" title="Image"/>
        <xdr:cNvPicPr preferRelativeResize="0"/>
      </xdr:nvPicPr>
      <xdr:blipFill>
        <a:blip xmlns:r="http://schemas.openxmlformats.org/officeDocument/2006/relationships" r:embed="rId1" cstate="print"/>
        <a:stretch>
          <a:fillRect/>
        </a:stretch>
      </xdr:blipFill>
      <xdr:spPr>
        <a:xfrm>
          <a:off x="0" y="0"/>
          <a:ext cx="1057275" cy="304800"/>
        </a:xfrm>
        <a:prstGeom prst="rect">
          <a:avLst/>
        </a:prstGeom>
        <a:noFill/>
      </xdr:spPr>
    </xdr:pic>
    <xdr:clientData fLocksWithSheet="0"/>
  </xdr:twoCellAnchor>
</xdr:wsDr>
</file>

<file path=xl/drawings/drawing2.xml><?xml version="1.0" encoding="utf-8"?>
<xdr:wsDr xmlns:xdr="http://schemas.openxmlformats.org/drawingml/2006/spreadsheetDrawing" xmlns:a="http://schemas.openxmlformats.org/drawingml/2006/main">
  <xdr:twoCellAnchor>
    <xdr:from>
      <xdr:col>4</xdr:col>
      <xdr:colOff>1771650</xdr:colOff>
      <xdr:row>0</xdr:row>
      <xdr:rowOff>0</xdr:rowOff>
    </xdr:from>
    <xdr:to>
      <xdr:col>4</xdr:col>
      <xdr:colOff>2419350</xdr:colOff>
      <xdr:row>1</xdr:row>
      <xdr:rowOff>28575</xdr:rowOff>
    </xdr:to>
    <xdr:pic>
      <xdr:nvPicPr>
        <xdr:cNvPr id="2" name="image00.png" title="Image"/>
        <xdr:cNvPicPr preferRelativeResize="0"/>
      </xdr:nvPicPr>
      <xdr:blipFill>
        <a:blip xmlns:r="http://schemas.openxmlformats.org/officeDocument/2006/relationships" r:embed="rId1" cstate="print"/>
        <a:stretch>
          <a:fillRect/>
        </a:stretch>
      </xdr:blipFill>
      <xdr:spPr>
        <a:xfrm>
          <a:off x="0" y="0"/>
          <a:ext cx="647700" cy="190500"/>
        </a:xfrm>
        <a:prstGeom prst="rect">
          <a:avLst/>
        </a:prstGeom>
        <a:noFill/>
      </xdr:spPr>
    </xdr:pic>
    <xdr:clientData fLocksWithSheet="0"/>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114300</xdr:colOff>
      <xdr:row>1</xdr:row>
      <xdr:rowOff>114300</xdr:rowOff>
    </xdr:to>
    <xdr:pic>
      <xdr:nvPicPr>
        <xdr:cNvPr id="2" name="image00.png" title="Image"/>
        <xdr:cNvPicPr preferRelativeResize="0"/>
      </xdr:nvPicPr>
      <xdr:blipFill>
        <a:blip xmlns:r="http://schemas.openxmlformats.org/officeDocument/2006/relationships" r:embed="rId1" cstate="print"/>
        <a:stretch>
          <a:fillRect/>
        </a:stretch>
      </xdr:blipFill>
      <xdr:spPr>
        <a:xfrm>
          <a:off x="0" y="0"/>
          <a:ext cx="1076325" cy="314325"/>
        </a:xfrm>
        <a:prstGeom prst="rect">
          <a:avLst/>
        </a:prstGeom>
        <a:noFill/>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17" Type="http://schemas.openxmlformats.org/officeDocument/2006/relationships/hyperlink" Target="http://boucledor.com/" TargetMode="External"/><Relationship Id="rId299" Type="http://schemas.openxmlformats.org/officeDocument/2006/relationships/hyperlink" Target="http://ricardorososa.ch/" TargetMode="External"/><Relationship Id="rId21" Type="http://schemas.openxmlformats.org/officeDocument/2006/relationships/hyperlink" Target="http://montremo.ch/" TargetMode="External"/><Relationship Id="rId63" Type="http://schemas.openxmlformats.org/officeDocument/2006/relationships/hyperlink" Target="http://gva-montres.ch/" TargetMode="External"/><Relationship Id="rId159" Type="http://schemas.openxmlformats.org/officeDocument/2006/relationships/hyperlink" Target="http://dprm.ch/" TargetMode="External"/><Relationship Id="rId324" Type="http://schemas.openxmlformats.org/officeDocument/2006/relationships/hyperlink" Target="http://stephan-net.com/" TargetMode="External"/><Relationship Id="rId366" Type="http://schemas.openxmlformats.org/officeDocument/2006/relationships/hyperlink" Target="http://horia.ch/" TargetMode="External"/><Relationship Id="rId170" Type="http://schemas.openxmlformats.org/officeDocument/2006/relationships/hyperlink" Target="http://easydec.ch/" TargetMode="External"/><Relationship Id="rId226" Type="http://schemas.openxmlformats.org/officeDocument/2006/relationships/hyperlink" Target="http://leathertime.ch/" TargetMode="External"/><Relationship Id="rId433" Type="http://schemas.openxmlformats.org/officeDocument/2006/relationships/hyperlink" Target="http://esslinger.com/" TargetMode="External"/><Relationship Id="rId268" Type="http://schemas.openxmlformats.org/officeDocument/2006/relationships/hyperlink" Target="http://opal-creations.ch/" TargetMode="External"/><Relationship Id="rId32" Type="http://schemas.openxmlformats.org/officeDocument/2006/relationships/hyperlink" Target="http://horlyne.ch/" TargetMode="External"/><Relationship Id="rId74" Type="http://schemas.openxmlformats.org/officeDocument/2006/relationships/hyperlink" Target="http://groh-ripp.de/" TargetMode="External"/><Relationship Id="rId128" Type="http://schemas.openxmlformats.org/officeDocument/2006/relationships/hyperlink" Target="http://dahlinger.com/" TargetMode="External"/><Relationship Id="rId335" Type="http://schemas.openxmlformats.org/officeDocument/2006/relationships/hyperlink" Target="http://smssa.ch/" TargetMode="External"/><Relationship Id="rId377" Type="http://schemas.openxmlformats.org/officeDocument/2006/relationships/hyperlink" Target="http://rafflestime.com/" TargetMode="External"/><Relationship Id="rId5" Type="http://schemas.openxmlformats.org/officeDocument/2006/relationships/hyperlink" Target="http://universo.ch/" TargetMode="External"/><Relationship Id="rId181" Type="http://schemas.openxmlformats.org/officeDocument/2006/relationships/hyperlink" Target="http://fabhor.ch/" TargetMode="External"/><Relationship Id="rId237" Type="http://schemas.openxmlformats.org/officeDocument/2006/relationships/hyperlink" Target="http://rctritec.com/" TargetMode="External"/><Relationship Id="rId402" Type="http://schemas.openxmlformats.org/officeDocument/2006/relationships/hyperlink" Target="http://lepsi.ch/" TargetMode="External"/><Relationship Id="rId279" Type="http://schemas.openxmlformats.org/officeDocument/2006/relationships/hyperlink" Target="http://politrempe.ch/" TargetMode="External"/><Relationship Id="rId444" Type="http://schemas.openxmlformats.org/officeDocument/2006/relationships/hyperlink" Target="http://agenhor.ch/" TargetMode="External"/><Relationship Id="rId43" Type="http://schemas.openxmlformats.org/officeDocument/2006/relationships/hyperlink" Target="http://technocutsa.ch/" TargetMode="External"/><Relationship Id="rId139" Type="http://schemas.openxmlformats.org/officeDocument/2006/relationships/hyperlink" Target="http://absaphir.com/" TargetMode="External"/><Relationship Id="rId290" Type="http://schemas.openxmlformats.org/officeDocument/2006/relationships/hyperlink" Target="http://rdmanufacture.ch/" TargetMode="External"/><Relationship Id="rId304" Type="http://schemas.openxmlformats.org/officeDocument/2006/relationships/hyperlink" Target="http://rsmsa.ch/" TargetMode="External"/><Relationship Id="rId346" Type="http://schemas.openxmlformats.org/officeDocument/2006/relationships/hyperlink" Target="http://timeless-sa.ch/" TargetMode="External"/><Relationship Id="rId388" Type="http://schemas.openxmlformats.org/officeDocument/2006/relationships/hyperlink" Target="http://berney-precision.ch/" TargetMode="External"/><Relationship Id="rId85" Type="http://schemas.openxmlformats.org/officeDocument/2006/relationships/hyperlink" Target="http://jlburdet.com/" TargetMode="External"/><Relationship Id="rId150" Type="http://schemas.openxmlformats.org/officeDocument/2006/relationships/hyperlink" Target="http://decotechsa.ch/" TargetMode="External"/><Relationship Id="rId192" Type="http://schemas.openxmlformats.org/officeDocument/2006/relationships/hyperlink" Target="http://gil-sertissage.ch/" TargetMode="External"/><Relationship Id="rId206" Type="http://schemas.openxmlformats.org/officeDocument/2006/relationships/hyperlink" Target="http://hl-technology.ch/" TargetMode="External"/><Relationship Id="rId413" Type="http://schemas.openxmlformats.org/officeDocument/2006/relationships/hyperlink" Target="http://dangerous9straps.blogspot.com/" TargetMode="External"/><Relationship Id="rId248" Type="http://schemas.openxmlformats.org/officeDocument/2006/relationships/hyperlink" Target="http://mhcsa.com/" TargetMode="External"/><Relationship Id="rId455" Type="http://schemas.openxmlformats.org/officeDocument/2006/relationships/hyperlink" Target="http://synhor.ch/" TargetMode="External"/><Relationship Id="rId12" Type="http://schemas.openxmlformats.org/officeDocument/2006/relationships/hyperlink" Target="http://innopac.ch/" TargetMode="External"/><Relationship Id="rId108" Type="http://schemas.openxmlformats.org/officeDocument/2006/relationships/hyperlink" Target="http://arikmediagroup.it/" TargetMode="External"/><Relationship Id="rId315" Type="http://schemas.openxmlformats.org/officeDocument/2006/relationships/hyperlink" Target="http://sertidiams.ch/" TargetMode="External"/><Relationship Id="rId357" Type="http://schemas.openxmlformats.org/officeDocument/2006/relationships/hyperlink" Target="http://vicro.ch/" TargetMode="External"/><Relationship Id="rId54" Type="http://schemas.openxmlformats.org/officeDocument/2006/relationships/hyperlink" Target="http://gecoh.ch/" TargetMode="External"/><Relationship Id="rId96" Type="http://schemas.openxmlformats.org/officeDocument/2006/relationships/hyperlink" Target="http://atelier-romane.fr/" TargetMode="External"/><Relationship Id="rId161" Type="http://schemas.openxmlformats.org/officeDocument/2006/relationships/hyperlink" Target="http://injector.ch/" TargetMode="External"/><Relationship Id="rId217" Type="http://schemas.openxmlformats.org/officeDocument/2006/relationships/hyperlink" Target="http://jeanstar.ch/" TargetMode="External"/><Relationship Id="rId399" Type="http://schemas.openxmlformats.org/officeDocument/2006/relationships/hyperlink" Target="http://wilsonwatchworks.sharepoint.com/" TargetMode="External"/><Relationship Id="rId259" Type="http://schemas.openxmlformats.org/officeDocument/2006/relationships/hyperlink" Target="http://multicuirs.ch/" TargetMode="External"/><Relationship Id="rId424" Type="http://schemas.openxmlformats.org/officeDocument/2006/relationships/hyperlink" Target="http://jean-rousseau.com/" TargetMode="External"/><Relationship Id="rId466" Type="http://schemas.openxmlformats.org/officeDocument/2006/relationships/hyperlink" Target="http://golay-spierer.ch/" TargetMode="External"/><Relationship Id="rId23" Type="http://schemas.openxmlformats.org/officeDocument/2006/relationships/hyperlink" Target="http://oread.ch/" TargetMode="External"/><Relationship Id="rId119" Type="http://schemas.openxmlformats.org/officeDocument/2006/relationships/hyperlink" Target="http://braloba.ch/" TargetMode="External"/><Relationship Id="rId270" Type="http://schemas.openxmlformats.org/officeDocument/2006/relationships/hyperlink" Target="http://opar.it/" TargetMode="External"/><Relationship Id="rId326" Type="http://schemas.openxmlformats.org/officeDocument/2006/relationships/hyperlink" Target="http://surdez-mathey.ch/" TargetMode="External"/><Relationship Id="rId65" Type="http://schemas.openxmlformats.org/officeDocument/2006/relationships/hyperlink" Target="http://swisstp.com/" TargetMode="External"/><Relationship Id="rId130" Type="http://schemas.openxmlformats.org/officeDocument/2006/relationships/hyperlink" Target="http://cheval-freres.fr/" TargetMode="External"/><Relationship Id="rId368" Type="http://schemas.openxmlformats.org/officeDocument/2006/relationships/hyperlink" Target="http://sandoz-fils.ch/" TargetMode="External"/><Relationship Id="rId172" Type="http://schemas.openxmlformats.org/officeDocument/2006/relationships/hyperlink" Target="http://elfix-production.ch/" TargetMode="External"/><Relationship Id="rId193" Type="http://schemas.openxmlformats.org/officeDocument/2006/relationships/hyperlink" Target="http://groupdaems.com/" TargetMode="External"/><Relationship Id="rId207" Type="http://schemas.openxmlformats.org/officeDocument/2006/relationships/hyperlink" Target="http://schildwatches.ch/" TargetMode="External"/><Relationship Id="rId228" Type="http://schemas.openxmlformats.org/officeDocument/2006/relationships/hyperlink" Target="http://labsa.ch/" TargetMode="External"/><Relationship Id="rId249" Type="http://schemas.openxmlformats.org/officeDocument/2006/relationships/hyperlink" Target="http://micrdecsa.ch/" TargetMode="External"/><Relationship Id="rId414" Type="http://schemas.openxmlformats.org/officeDocument/2006/relationships/hyperlink" Target="http://julienfaure.com/" TargetMode="External"/><Relationship Id="rId435" Type="http://schemas.openxmlformats.org/officeDocument/2006/relationships/hyperlink" Target="http://crownandbuckle.com/" TargetMode="External"/><Relationship Id="rId456" Type="http://schemas.openxmlformats.org/officeDocument/2006/relationships/hyperlink" Target="http://blanchefontaine.com/" TargetMode="External"/><Relationship Id="rId13" Type="http://schemas.openxmlformats.org/officeDocument/2006/relationships/hyperlink" Target="http://fraporlux.com/" TargetMode="External"/><Relationship Id="rId109" Type="http://schemas.openxmlformats.org/officeDocument/2006/relationships/hyperlink" Target="http://astuto.ch/" TargetMode="External"/><Relationship Id="rId260" Type="http://schemas.openxmlformats.org/officeDocument/2006/relationships/hyperlink" Target="http://nchsa.ch/" TargetMode="External"/><Relationship Id="rId281" Type="http://schemas.openxmlformats.org/officeDocument/2006/relationships/hyperlink" Target="http://precision-engineering.ch/" TargetMode="External"/><Relationship Id="rId316" Type="http://schemas.openxmlformats.org/officeDocument/2006/relationships/hyperlink" Target="http://sigatec.ch/" TargetMode="External"/><Relationship Id="rId337" Type="http://schemas.openxmlformats.org/officeDocument/2006/relationships/hyperlink" Target="http://swissoclock.ch/" TargetMode="External"/><Relationship Id="rId34" Type="http://schemas.openxmlformats.org/officeDocument/2006/relationships/hyperlink" Target="http://packagingb2b.ch/" TargetMode="External"/><Relationship Id="rId55" Type="http://schemas.openxmlformats.org/officeDocument/2006/relationships/hyperlink" Target="http://gecoh.ch/" TargetMode="External"/><Relationship Id="rId76" Type="http://schemas.openxmlformats.org/officeDocument/2006/relationships/hyperlink" Target="http://ickler.de/" TargetMode="External"/><Relationship Id="rId97" Type="http://schemas.openxmlformats.org/officeDocument/2006/relationships/hyperlink" Target="http://fleurus.fr/" TargetMode="External"/><Relationship Id="rId120" Type="http://schemas.openxmlformats.org/officeDocument/2006/relationships/hyperlink" Target="http://brasport.com/" TargetMode="External"/><Relationship Id="rId141" Type="http://schemas.openxmlformats.org/officeDocument/2006/relationships/hyperlink" Target="http://conceptowatch.com/" TargetMode="External"/><Relationship Id="rId358" Type="http://schemas.openxmlformats.org/officeDocument/2006/relationships/hyperlink" Target="http://vmdh.ch/" TargetMode="External"/><Relationship Id="rId379" Type="http://schemas.openxmlformats.org/officeDocument/2006/relationships/hyperlink" Target="http://helenarou.com/" TargetMode="External"/><Relationship Id="rId7" Type="http://schemas.openxmlformats.org/officeDocument/2006/relationships/hyperlink" Target="http://imi-swiss.ch/" TargetMode="External"/><Relationship Id="rId162" Type="http://schemas.openxmlformats.org/officeDocument/2006/relationships/hyperlink" Target="http://dubois-depraz.ch/" TargetMode="External"/><Relationship Id="rId183" Type="http://schemas.openxmlformats.org/officeDocument/2006/relationships/hyperlink" Target="http://fimmsa.ch/" TargetMode="External"/><Relationship Id="rId218" Type="http://schemas.openxmlformats.org/officeDocument/2006/relationships/hyperlink" Target="http://kif-parechoc.ch/" TargetMode="External"/><Relationship Id="rId239" Type="http://schemas.openxmlformats.org/officeDocument/2006/relationships/hyperlink" Target="http://rmagnin.ch/" TargetMode="External"/><Relationship Id="rId390" Type="http://schemas.openxmlformats.org/officeDocument/2006/relationships/hyperlink" Target="http://mouvements.pagassi.com/" TargetMode="External"/><Relationship Id="rId404" Type="http://schemas.openxmlformats.org/officeDocument/2006/relationships/hyperlink" Target="http://aguetradingco.com/" TargetMode="External"/><Relationship Id="rId425" Type="http://schemas.openxmlformats.org/officeDocument/2006/relationships/hyperlink" Target="http://sis-fr.com/" TargetMode="External"/><Relationship Id="rId446" Type="http://schemas.openxmlformats.org/officeDocument/2006/relationships/hyperlink" Target="http://gilwatch.com/" TargetMode="External"/><Relationship Id="rId467" Type="http://schemas.openxmlformats.org/officeDocument/2006/relationships/hyperlink" Target="http://longiowatch.com/" TargetMode="External"/><Relationship Id="rId250" Type="http://schemas.openxmlformats.org/officeDocument/2006/relationships/hyperlink" Target="http://micro-finish.ch/" TargetMode="External"/><Relationship Id="rId271" Type="http://schemas.openxmlformats.org/officeDocument/2006/relationships/hyperlink" Target="http://conceptowatch.ch/" TargetMode="External"/><Relationship Id="rId292" Type="http://schemas.openxmlformats.org/officeDocument/2006/relationships/hyperlink" Target="http://grouperecomatic.ch/" TargetMode="External"/><Relationship Id="rId306" Type="http://schemas.openxmlformats.org/officeDocument/2006/relationships/hyperlink" Target="http://rsmsa.ch/" TargetMode="External"/><Relationship Id="rId24" Type="http://schemas.openxmlformats.org/officeDocument/2006/relationships/hyperlink" Target="http://oread.ch/" TargetMode="External"/><Relationship Id="rId45" Type="http://schemas.openxmlformats.org/officeDocument/2006/relationships/hyperlink" Target="http://modelgroup.com/" TargetMode="External"/><Relationship Id="rId66" Type="http://schemas.openxmlformats.org/officeDocument/2006/relationships/hyperlink" Target="http://sellita.ch/" TargetMode="External"/><Relationship Id="rId87" Type="http://schemas.openxmlformats.org/officeDocument/2006/relationships/hyperlink" Target="http://fralsen.com/" TargetMode="External"/><Relationship Id="rId110" Type="http://schemas.openxmlformats.org/officeDocument/2006/relationships/hyperlink" Target="http://atokalpa.ch/" TargetMode="External"/><Relationship Id="rId131" Type="http://schemas.openxmlformats.org/officeDocument/2006/relationships/hyperlink" Target="http://cmtrickenbach.com/" TargetMode="External"/><Relationship Id="rId327" Type="http://schemas.openxmlformats.org/officeDocument/2006/relationships/hyperlink" Target="http://surdez-mathey.ch/" TargetMode="External"/><Relationship Id="rId348" Type="http://schemas.openxmlformats.org/officeDocument/2006/relationships/hyperlink" Target="http://tsm.ch/" TargetMode="External"/><Relationship Id="rId369" Type="http://schemas.openxmlformats.org/officeDocument/2006/relationships/hyperlink" Target="http://voh.ch/" TargetMode="External"/><Relationship Id="rId152" Type="http://schemas.openxmlformats.org/officeDocument/2006/relationships/hyperlink" Target="http://detech.ch/" TargetMode="External"/><Relationship Id="rId173" Type="http://schemas.openxmlformats.org/officeDocument/2006/relationships/hyperlink" Target="http://elwin.ch/" TargetMode="External"/><Relationship Id="rId194" Type="http://schemas.openxmlformats.org/officeDocument/2006/relationships/hyperlink" Target="http://groupdaems.com/" TargetMode="External"/><Relationship Id="rId208" Type="http://schemas.openxmlformats.org/officeDocument/2006/relationships/hyperlink" Target="http://hurni.ch/" TargetMode="External"/><Relationship Id="rId229" Type="http://schemas.openxmlformats.org/officeDocument/2006/relationships/hyperlink" Target="http://leesa.ch/" TargetMode="External"/><Relationship Id="rId380" Type="http://schemas.openxmlformats.org/officeDocument/2006/relationships/hyperlink" Target="http://helenarou.com/" TargetMode="External"/><Relationship Id="rId415" Type="http://schemas.openxmlformats.org/officeDocument/2006/relationships/hyperlink" Target="http://laboiteamontres.com/" TargetMode="External"/><Relationship Id="rId436" Type="http://schemas.openxmlformats.org/officeDocument/2006/relationships/hyperlink" Target="http://crownandbuckle.com/" TargetMode="External"/><Relationship Id="rId457" Type="http://schemas.openxmlformats.org/officeDocument/2006/relationships/hyperlink" Target="http://blanchefontaine.com/" TargetMode="External"/><Relationship Id="rId240" Type="http://schemas.openxmlformats.org/officeDocument/2006/relationships/hyperlink" Target="http://rmagnin.ch/" TargetMode="External"/><Relationship Id="rId261" Type="http://schemas.openxmlformats.org/officeDocument/2006/relationships/hyperlink" Target="http://nchsa.ch/" TargetMode="External"/><Relationship Id="rId14" Type="http://schemas.openxmlformats.org/officeDocument/2006/relationships/hyperlink" Target="http://salanitro.ch/" TargetMode="External"/><Relationship Id="rId35" Type="http://schemas.openxmlformats.org/officeDocument/2006/relationships/hyperlink" Target="http://outils-horloger.de/" TargetMode="External"/><Relationship Id="rId56" Type="http://schemas.openxmlformats.org/officeDocument/2006/relationships/hyperlink" Target="http://gecoh.ch/" TargetMode="External"/><Relationship Id="rId77" Type="http://schemas.openxmlformats.org/officeDocument/2006/relationships/hyperlink" Target="http://watchparts.de/" TargetMode="External"/><Relationship Id="rId100" Type="http://schemas.openxmlformats.org/officeDocument/2006/relationships/hyperlink" Target="http://montrichardwatch.com/" TargetMode="External"/><Relationship Id="rId282" Type="http://schemas.openxmlformats.org/officeDocument/2006/relationships/hyperlink" Target="http://printcolor.ch/" TargetMode="External"/><Relationship Id="rId317" Type="http://schemas.openxmlformats.org/officeDocument/2006/relationships/hyperlink" Target="http://singersa.ch/" TargetMode="External"/><Relationship Id="rId338" Type="http://schemas.openxmlformats.org/officeDocument/2006/relationships/hyperlink" Target="http://swissoclock.ch/" TargetMode="External"/><Relationship Id="rId359" Type="http://schemas.openxmlformats.org/officeDocument/2006/relationships/hyperlink" Target="http://watchdec.com/" TargetMode="External"/><Relationship Id="rId8" Type="http://schemas.openxmlformats.org/officeDocument/2006/relationships/hyperlink" Target="http://letempsmanufacture.ch/" TargetMode="External"/><Relationship Id="rId98" Type="http://schemas.openxmlformats.org/officeDocument/2006/relationships/hyperlink" Target="http://sibra-manufacture.fr/" TargetMode="External"/><Relationship Id="rId121" Type="http://schemas.openxmlformats.org/officeDocument/2006/relationships/hyperlink" Target="http://brogioli.ch/" TargetMode="External"/><Relationship Id="rId142" Type="http://schemas.openxmlformats.org/officeDocument/2006/relationships/hyperlink" Target="http://conceptowatch.com/" TargetMode="External"/><Relationship Id="rId163" Type="http://schemas.openxmlformats.org/officeDocument/2006/relationships/hyperlink" Target="http://mdwatch.ch/" TargetMode="External"/><Relationship Id="rId184" Type="http://schemas.openxmlformats.org/officeDocument/2006/relationships/hyperlink" Target="http://fimmsa.ch/" TargetMode="External"/><Relationship Id="rId219" Type="http://schemas.openxmlformats.org/officeDocument/2006/relationships/hyperlink" Target="http://kronoshorlogerie.ch/" TargetMode="External"/><Relationship Id="rId370" Type="http://schemas.openxmlformats.org/officeDocument/2006/relationships/hyperlink" Target="http://bloesch.ch/" TargetMode="External"/><Relationship Id="rId391" Type="http://schemas.openxmlformats.org/officeDocument/2006/relationships/hyperlink" Target="http://lum-tec.com/" TargetMode="External"/><Relationship Id="rId405" Type="http://schemas.openxmlformats.org/officeDocument/2006/relationships/hyperlink" Target="http://hadleyroma.com/" TargetMode="External"/><Relationship Id="rId426" Type="http://schemas.openxmlformats.org/officeDocument/2006/relationships/hyperlink" Target="http://camillefournet.com/" TargetMode="External"/><Relationship Id="rId447" Type="http://schemas.openxmlformats.org/officeDocument/2006/relationships/hyperlink" Target="http://roventa-henex.com/" TargetMode="External"/><Relationship Id="rId230" Type="http://schemas.openxmlformats.org/officeDocument/2006/relationships/hyperlink" Target="http://leschot.ch/" TargetMode="External"/><Relationship Id="rId251" Type="http://schemas.openxmlformats.org/officeDocument/2006/relationships/hyperlink" Target="http://mikisagems.com/" TargetMode="External"/><Relationship Id="rId468" Type="http://schemas.openxmlformats.org/officeDocument/2006/relationships/hyperlink" Target="http://longiowatch.com/" TargetMode="External"/><Relationship Id="rId25" Type="http://schemas.openxmlformats.org/officeDocument/2006/relationships/hyperlink" Target="http://lapratique.fr/" TargetMode="External"/><Relationship Id="rId46" Type="http://schemas.openxmlformats.org/officeDocument/2006/relationships/hyperlink" Target="http://taratec.ch/" TargetMode="External"/><Relationship Id="rId67" Type="http://schemas.openxmlformats.org/officeDocument/2006/relationships/hyperlink" Target="http://monyco.ch/" TargetMode="External"/><Relationship Id="rId272" Type="http://schemas.openxmlformats.org/officeDocument/2006/relationships/hyperlink" Target="http://orma.ch/" TargetMode="External"/><Relationship Id="rId293" Type="http://schemas.openxmlformats.org/officeDocument/2006/relationships/hyperlink" Target="http://regence-production.ch/" TargetMode="External"/><Relationship Id="rId307" Type="http://schemas.openxmlformats.org/officeDocument/2006/relationships/hyperlink" Target="http://salin.it/" TargetMode="External"/><Relationship Id="rId328" Type="http://schemas.openxmlformats.org/officeDocument/2006/relationships/hyperlink" Target="http://surdez-mathey.ch/" TargetMode="External"/><Relationship Id="rId349" Type="http://schemas.openxmlformats.org/officeDocument/2006/relationships/hyperlink" Target="http://uch.fr/" TargetMode="External"/><Relationship Id="rId88" Type="http://schemas.openxmlformats.org/officeDocument/2006/relationships/hyperlink" Target="http://abpparis.fr/" TargetMode="External"/><Relationship Id="rId111" Type="http://schemas.openxmlformats.org/officeDocument/2006/relationships/hyperlink" Target="http://azurea.ch/" TargetMode="External"/><Relationship Id="rId132" Type="http://schemas.openxmlformats.org/officeDocument/2006/relationships/hyperlink" Target="http://cofima-france.com/" TargetMode="External"/><Relationship Id="rId153" Type="http://schemas.openxmlformats.org/officeDocument/2006/relationships/hyperlink" Target="http://detech.ch/" TargetMode="External"/><Relationship Id="rId174" Type="http://schemas.openxmlformats.org/officeDocument/2006/relationships/hyperlink" Target="http://roosemballages.ch/" TargetMode="External"/><Relationship Id="rId195" Type="http://schemas.openxmlformats.org/officeDocument/2006/relationships/hyperlink" Target="http://groupdaems.com/" TargetMode="External"/><Relationship Id="rId209" Type="http://schemas.openxmlformats.org/officeDocument/2006/relationships/hyperlink" Target="http://imhsa.ch/" TargetMode="External"/><Relationship Id="rId360" Type="http://schemas.openxmlformats.org/officeDocument/2006/relationships/hyperlink" Target="http://your-watch.ch/" TargetMode="External"/><Relationship Id="rId381" Type="http://schemas.openxmlformats.org/officeDocument/2006/relationships/hyperlink" Target="http://helenarou.com/" TargetMode="External"/><Relationship Id="rId416" Type="http://schemas.openxmlformats.org/officeDocument/2006/relationships/hyperlink" Target="http://laboiteamontres.com/" TargetMode="External"/><Relationship Id="rId220" Type="http://schemas.openxmlformats.org/officeDocument/2006/relationships/hyperlink" Target="http://kundertsa.ch/" TargetMode="External"/><Relationship Id="rId241" Type="http://schemas.openxmlformats.org/officeDocument/2006/relationships/hyperlink" Target="http://thegembank.com/" TargetMode="External"/><Relationship Id="rId437" Type="http://schemas.openxmlformats.org/officeDocument/2006/relationships/hyperlink" Target="http://chronode.ch/" TargetMode="External"/><Relationship Id="rId458" Type="http://schemas.openxmlformats.org/officeDocument/2006/relationships/hyperlink" Target="http://blanchefontaine.com/" TargetMode="External"/><Relationship Id="rId15" Type="http://schemas.openxmlformats.org/officeDocument/2006/relationships/hyperlink" Target="http://metallique.ch/" TargetMode="External"/><Relationship Id="rId36" Type="http://schemas.openxmlformats.org/officeDocument/2006/relationships/hyperlink" Target="http://leser.de/" TargetMode="External"/><Relationship Id="rId57" Type="http://schemas.openxmlformats.org/officeDocument/2006/relationships/hyperlink" Target="http://gecoh.ch/" TargetMode="External"/><Relationship Id="rId262" Type="http://schemas.openxmlformats.org/officeDocument/2006/relationships/hyperlink" Target="http://nevacril.com/" TargetMode="External"/><Relationship Id="rId283" Type="http://schemas.openxmlformats.org/officeDocument/2006/relationships/hyperlink" Target="http://procutswiss.ch/" TargetMode="External"/><Relationship Id="rId318" Type="http://schemas.openxmlformats.org/officeDocument/2006/relationships/hyperlink" Target="http://singersa.ch/" TargetMode="External"/><Relationship Id="rId339" Type="http://schemas.openxmlformats.org/officeDocument/2006/relationships/hyperlink" Target="http://syvaco.ch/" TargetMode="External"/><Relationship Id="rId78" Type="http://schemas.openxmlformats.org/officeDocument/2006/relationships/hyperlink" Target="http://watchparts.de/" TargetMode="External"/><Relationship Id="rId99" Type="http://schemas.openxmlformats.org/officeDocument/2006/relationships/hyperlink" Target="http://montrichardwatch.com/" TargetMode="External"/><Relationship Id="rId101" Type="http://schemas.openxmlformats.org/officeDocument/2006/relationships/hyperlink" Target="http://kronoswelt.de/" TargetMode="External"/><Relationship Id="rId122" Type="http://schemas.openxmlformats.org/officeDocument/2006/relationships/hyperlink" Target="http://brogioli.ch/" TargetMode="External"/><Relationship Id="rId143" Type="http://schemas.openxmlformats.org/officeDocument/2006/relationships/hyperlink" Target="http://corium-developpement.fr/" TargetMode="External"/><Relationship Id="rId164" Type="http://schemas.openxmlformats.org/officeDocument/2006/relationships/hyperlink" Target="http://mdwatch.ch/" TargetMode="External"/><Relationship Id="rId185" Type="http://schemas.openxmlformats.org/officeDocument/2006/relationships/hyperlink" Target="http://fimmsa.ch/" TargetMode="External"/><Relationship Id="rId350" Type="http://schemas.openxmlformats.org/officeDocument/2006/relationships/hyperlink" Target="http://uch.fr/" TargetMode="External"/><Relationship Id="rId371" Type="http://schemas.openxmlformats.org/officeDocument/2006/relationships/hyperlink" Target="http://erbas.ch/" TargetMode="External"/><Relationship Id="rId406" Type="http://schemas.openxmlformats.org/officeDocument/2006/relationships/hyperlink" Target="http://roverhaven.com/" TargetMode="External"/><Relationship Id="rId9" Type="http://schemas.openxmlformats.org/officeDocument/2006/relationships/hyperlink" Target="http://letempsmanufacture.ch/" TargetMode="External"/><Relationship Id="rId210" Type="http://schemas.openxmlformats.org/officeDocument/2006/relationships/hyperlink" Target="http://impulsionsa.com/" TargetMode="External"/><Relationship Id="rId392" Type="http://schemas.openxmlformats.org/officeDocument/2006/relationships/hyperlink" Target="http://woodnsteel.us/" TargetMode="External"/><Relationship Id="rId427" Type="http://schemas.openxmlformats.org/officeDocument/2006/relationships/hyperlink" Target="http://fleurus.fr/" TargetMode="External"/><Relationship Id="rId448" Type="http://schemas.openxmlformats.org/officeDocument/2006/relationships/hyperlink" Target="http://roventa-henex.com/" TargetMode="External"/><Relationship Id="rId469" Type="http://schemas.openxmlformats.org/officeDocument/2006/relationships/hyperlink" Target="http://davidlane-design.com/" TargetMode="External"/><Relationship Id="rId26" Type="http://schemas.openxmlformats.org/officeDocument/2006/relationships/hyperlink" Target="http://vauchermanufacture.ch/" TargetMode="External"/><Relationship Id="rId231" Type="http://schemas.openxmlformats.org/officeDocument/2006/relationships/hyperlink" Target="http://licalzi.ch/" TargetMode="External"/><Relationship Id="rId252" Type="http://schemas.openxmlformats.org/officeDocument/2006/relationships/hyperlink" Target="http://palladiumag.ch/" TargetMode="External"/><Relationship Id="rId273" Type="http://schemas.openxmlformats.org/officeDocument/2006/relationships/hyperlink" Target="http://packing91.ch/" TargetMode="External"/><Relationship Id="rId294" Type="http://schemas.openxmlformats.org/officeDocument/2006/relationships/hyperlink" Target="http://regence-production.ch/" TargetMode="External"/><Relationship Id="rId308" Type="http://schemas.openxmlformats.org/officeDocument/2006/relationships/hyperlink" Target="http://salin.it/" TargetMode="External"/><Relationship Id="rId329" Type="http://schemas.openxmlformats.org/officeDocument/2006/relationships/hyperlink" Target="http://sccsa.ch/" TargetMode="External"/><Relationship Id="rId47" Type="http://schemas.openxmlformats.org/officeDocument/2006/relationships/hyperlink" Target="http://prototec.ch/" TargetMode="External"/><Relationship Id="rId68" Type="http://schemas.openxmlformats.org/officeDocument/2006/relationships/hyperlink" Target="http://precicomp.ch/" TargetMode="External"/><Relationship Id="rId89" Type="http://schemas.openxmlformats.org/officeDocument/2006/relationships/hyperlink" Target="http://camillefournet.com/" TargetMode="External"/><Relationship Id="rId112" Type="http://schemas.openxmlformats.org/officeDocument/2006/relationships/hyperlink" Target="http://bf-tech.ch/" TargetMode="External"/><Relationship Id="rId133" Type="http://schemas.openxmlformats.org/officeDocument/2006/relationships/hyperlink" Target="http://coloral.ch/" TargetMode="External"/><Relationship Id="rId154" Type="http://schemas.openxmlformats.org/officeDocument/2006/relationships/hyperlink" Target="http://diamaze.ch/" TargetMode="External"/><Relationship Id="rId175" Type="http://schemas.openxmlformats.org/officeDocument/2006/relationships/hyperlink" Target="http://eterna-movement.com/" TargetMode="External"/><Relationship Id="rId340" Type="http://schemas.openxmlformats.org/officeDocument/2006/relationships/hyperlink" Target="http://tec-ebauches.ch/" TargetMode="External"/><Relationship Id="rId361" Type="http://schemas.openxmlformats.org/officeDocument/2006/relationships/hyperlink" Target="http://your-watch.ch/" TargetMode="External"/><Relationship Id="rId196" Type="http://schemas.openxmlformats.org/officeDocument/2006/relationships/hyperlink" Target="http://groupdaems.com/" TargetMode="External"/><Relationship Id="rId200" Type="http://schemas.openxmlformats.org/officeDocument/2006/relationships/hyperlink" Target="http://hauselmann.ch/" TargetMode="External"/><Relationship Id="rId382" Type="http://schemas.openxmlformats.org/officeDocument/2006/relationships/hyperlink" Target="http://helenarou.com/" TargetMode="External"/><Relationship Id="rId417" Type="http://schemas.openxmlformats.org/officeDocument/2006/relationships/hyperlink" Target="http://jacobstraps.com/" TargetMode="External"/><Relationship Id="rId438" Type="http://schemas.openxmlformats.org/officeDocument/2006/relationships/hyperlink" Target="http://chronode.ch/" TargetMode="External"/><Relationship Id="rId459" Type="http://schemas.openxmlformats.org/officeDocument/2006/relationships/hyperlink" Target="http://121time.com/" TargetMode="External"/><Relationship Id="rId16" Type="http://schemas.openxmlformats.org/officeDocument/2006/relationships/hyperlink" Target="http://complitime.ch/" TargetMode="External"/><Relationship Id="rId221" Type="http://schemas.openxmlformats.org/officeDocument/2006/relationships/hyperlink" Target="http://kyburz-cie.ch/" TargetMode="External"/><Relationship Id="rId242" Type="http://schemas.openxmlformats.org/officeDocument/2006/relationships/hyperlink" Target="http://mecalex.ch/" TargetMode="External"/><Relationship Id="rId263" Type="http://schemas.openxmlformats.org/officeDocument/2006/relationships/hyperlink" Target="http://newingenia.ch/" TargetMode="External"/><Relationship Id="rId284" Type="http://schemas.openxmlformats.org/officeDocument/2006/relationships/hyperlink" Target="http://proform.ch/" TargetMode="External"/><Relationship Id="rId319" Type="http://schemas.openxmlformats.org/officeDocument/2006/relationships/hyperlink" Target="http://sis-fr.com/" TargetMode="External"/><Relationship Id="rId470" Type="http://schemas.openxmlformats.org/officeDocument/2006/relationships/drawing" Target="../drawings/drawing2.xml"/><Relationship Id="rId37" Type="http://schemas.openxmlformats.org/officeDocument/2006/relationships/hyperlink" Target="http://sk-watchparts.com/" TargetMode="External"/><Relationship Id="rId58" Type="http://schemas.openxmlformats.org/officeDocument/2006/relationships/hyperlink" Target="http://lajouxperret.com/" TargetMode="External"/><Relationship Id="rId79" Type="http://schemas.openxmlformats.org/officeDocument/2006/relationships/hyperlink" Target="http://schaetzle-zifferblaetter.de/" TargetMode="External"/><Relationship Id="rId102" Type="http://schemas.openxmlformats.org/officeDocument/2006/relationships/hyperlink" Target="http://cwrnh.com/" TargetMode="External"/><Relationship Id="rId123" Type="http://schemas.openxmlformats.org/officeDocument/2006/relationships/hyperlink" Target="http://benchalist.com/" TargetMode="External"/><Relationship Id="rId144" Type="http://schemas.openxmlformats.org/officeDocument/2006/relationships/hyperlink" Target="http://cornue-cie.ch/" TargetMode="External"/><Relationship Id="rId330" Type="http://schemas.openxmlformats.org/officeDocument/2006/relationships/hyperlink" Target="http://swissconception.com/" TargetMode="External"/><Relationship Id="rId90" Type="http://schemas.openxmlformats.org/officeDocument/2006/relationships/hyperlink" Target="http://groupe-creations-perrin.fr/" TargetMode="External"/><Relationship Id="rId165" Type="http://schemas.openxmlformats.org/officeDocument/2006/relationships/hyperlink" Target="http://mdwatch.ch/" TargetMode="External"/><Relationship Id="rId186" Type="http://schemas.openxmlformats.org/officeDocument/2006/relationships/hyperlink" Target="http://gpfstraps.com/" TargetMode="External"/><Relationship Id="rId351" Type="http://schemas.openxmlformats.org/officeDocument/2006/relationships/hyperlink" Target="http://utilitysrl.eu/" TargetMode="External"/><Relationship Id="rId372" Type="http://schemas.openxmlformats.org/officeDocument/2006/relationships/hyperlink" Target="http://erbas.ch/" TargetMode="External"/><Relationship Id="rId393" Type="http://schemas.openxmlformats.org/officeDocument/2006/relationships/hyperlink" Target="http://defybags.com/" TargetMode="External"/><Relationship Id="rId407" Type="http://schemas.openxmlformats.org/officeDocument/2006/relationships/hyperlink" Target="http://wristcandywatchclub.com/" TargetMode="External"/><Relationship Id="rId428" Type="http://schemas.openxmlformats.org/officeDocument/2006/relationships/hyperlink" Target="http://scarlett-bracelets-paris.com/" TargetMode="External"/><Relationship Id="rId449" Type="http://schemas.openxmlformats.org/officeDocument/2006/relationships/hyperlink" Target="http://swisscustomwatches.com/" TargetMode="External"/><Relationship Id="rId211" Type="http://schemas.openxmlformats.org/officeDocument/2006/relationships/hyperlink" Target="http://incabloc.ch/" TargetMode="External"/><Relationship Id="rId232" Type="http://schemas.openxmlformats.org/officeDocument/2006/relationships/hyperlink" Target="http://lic-oostende.be/" TargetMode="External"/><Relationship Id="rId253" Type="http://schemas.openxmlformats.org/officeDocument/2006/relationships/hyperlink" Target="http://palladiumag.ch/" TargetMode="External"/><Relationship Id="rId274" Type="http://schemas.openxmlformats.org/officeDocument/2006/relationships/hyperlink" Target="http://opal-creations.ch/" TargetMode="External"/><Relationship Id="rId295" Type="http://schemas.openxmlformats.org/officeDocument/2006/relationships/hyperlink" Target="http://relhdis.com/" TargetMode="External"/><Relationship Id="rId309" Type="http://schemas.openxmlformats.org/officeDocument/2006/relationships/hyperlink" Target="http://salin.it/" TargetMode="External"/><Relationship Id="rId460" Type="http://schemas.openxmlformats.org/officeDocument/2006/relationships/hyperlink" Target="http://fullswing.com.hk/" TargetMode="External"/><Relationship Id="rId27" Type="http://schemas.openxmlformats.org/officeDocument/2006/relationships/hyperlink" Target="http://vauchermanufacture.ch/" TargetMode="External"/><Relationship Id="rId48" Type="http://schemas.openxmlformats.org/officeDocument/2006/relationships/hyperlink" Target="http://ajs-production.ch/" TargetMode="External"/><Relationship Id="rId69" Type="http://schemas.openxmlformats.org/officeDocument/2006/relationships/hyperlink" Target="http://precicomp.ch/" TargetMode="External"/><Relationship Id="rId113" Type="http://schemas.openxmlformats.org/officeDocument/2006/relationships/hyperlink" Target="http://bandi-sa.ch/" TargetMode="External"/><Relationship Id="rId134" Type="http://schemas.openxmlformats.org/officeDocument/2006/relationships/hyperlink" Target="http://coloral.ch/" TargetMode="External"/><Relationship Id="rId320" Type="http://schemas.openxmlformats.org/officeDocument/2006/relationships/hyperlink" Target="http://sis-fr.com/" TargetMode="External"/><Relationship Id="rId80" Type="http://schemas.openxmlformats.org/officeDocument/2006/relationships/hyperlink" Target="http://rp-uhrgehaeuse.de/" TargetMode="External"/><Relationship Id="rId155" Type="http://schemas.openxmlformats.org/officeDocument/2006/relationships/hyperlink" Target="http://diamaze.ch/" TargetMode="External"/><Relationship Id="rId176" Type="http://schemas.openxmlformats.org/officeDocument/2006/relationships/hyperlink" Target="http://empsa.ch/" TargetMode="External"/><Relationship Id="rId197" Type="http://schemas.openxmlformats.org/officeDocument/2006/relationships/hyperlink" Target="http://acrotech.ch/" TargetMode="External"/><Relationship Id="rId341" Type="http://schemas.openxmlformats.org/officeDocument/2006/relationships/hyperlink" Target="http://teca-print.com/" TargetMode="External"/><Relationship Id="rId362" Type="http://schemas.openxmlformats.org/officeDocument/2006/relationships/hyperlink" Target="http://your-watch.ch/" TargetMode="External"/><Relationship Id="rId383" Type="http://schemas.openxmlformats.org/officeDocument/2006/relationships/hyperlink" Target="http://christiangros.ch/" TargetMode="External"/><Relationship Id="rId418" Type="http://schemas.openxmlformats.org/officeDocument/2006/relationships/hyperlink" Target="http://cie-bracelet-montre.com/" TargetMode="External"/><Relationship Id="rId439" Type="http://schemas.openxmlformats.org/officeDocument/2006/relationships/hyperlink" Target="http://chronode.ch/" TargetMode="External"/><Relationship Id="rId201" Type="http://schemas.openxmlformats.org/officeDocument/2006/relationships/hyperlink" Target="http://helios-ac.ch/" TargetMode="External"/><Relationship Id="rId222" Type="http://schemas.openxmlformats.org/officeDocument/2006/relationships/hyperlink" Target="http://mfmsa.ch/" TargetMode="External"/><Relationship Id="rId243" Type="http://schemas.openxmlformats.org/officeDocument/2006/relationships/hyperlink" Target="http://meroz-ressorts.com/" TargetMode="External"/><Relationship Id="rId264" Type="http://schemas.openxmlformats.org/officeDocument/2006/relationships/hyperlink" Target="http://nirugroup.com/" TargetMode="External"/><Relationship Id="rId285" Type="http://schemas.openxmlformats.org/officeDocument/2006/relationships/hyperlink" Target="http://progold.com/" TargetMode="External"/><Relationship Id="rId450" Type="http://schemas.openxmlformats.org/officeDocument/2006/relationships/hyperlink" Target="http://swisscustomwatches.com/" TargetMode="External"/><Relationship Id="rId17" Type="http://schemas.openxmlformats.org/officeDocument/2006/relationships/hyperlink" Target="http://dexel.ch/" TargetMode="External"/><Relationship Id="rId38" Type="http://schemas.openxmlformats.org/officeDocument/2006/relationships/hyperlink" Target="http://sk-watchparts.com/" TargetMode="External"/><Relationship Id="rId59" Type="http://schemas.openxmlformats.org/officeDocument/2006/relationships/hyperlink" Target="http://gmgc.ch/" TargetMode="External"/><Relationship Id="rId103" Type="http://schemas.openxmlformats.org/officeDocument/2006/relationships/hyperlink" Target="http://watchdials.com/" TargetMode="External"/><Relationship Id="rId124" Type="http://schemas.openxmlformats.org/officeDocument/2006/relationships/hyperlink" Target="http://cadranor.ch/" TargetMode="External"/><Relationship Id="rId310" Type="http://schemas.openxmlformats.org/officeDocument/2006/relationships/hyperlink" Target="http://saphirproduct.ch/" TargetMode="External"/><Relationship Id="rId70" Type="http://schemas.openxmlformats.org/officeDocument/2006/relationships/hyperlink" Target="http://regence-production.ch/" TargetMode="External"/><Relationship Id="rId91" Type="http://schemas.openxmlformats.org/officeDocument/2006/relationships/hyperlink" Target="http://jean-rousseau.com/" TargetMode="External"/><Relationship Id="rId145" Type="http://schemas.openxmlformats.org/officeDocument/2006/relationships/hyperlink" Target="http://cornue-cie.ch/" TargetMode="External"/><Relationship Id="rId166" Type="http://schemas.openxmlformats.org/officeDocument/2006/relationships/hyperlink" Target="http://mdwatch.ch/" TargetMode="External"/><Relationship Id="rId187" Type="http://schemas.openxmlformats.org/officeDocument/2006/relationships/hyperlink" Target="http://gainerie91.com/" TargetMode="External"/><Relationship Id="rId331" Type="http://schemas.openxmlformats.org/officeDocument/2006/relationships/hyperlink" Target="http://swissconception.com/" TargetMode="External"/><Relationship Id="rId352" Type="http://schemas.openxmlformats.org/officeDocument/2006/relationships/hyperlink" Target="http://valheure.ch/" TargetMode="External"/><Relationship Id="rId373" Type="http://schemas.openxmlformats.org/officeDocument/2006/relationships/hyperlink" Target="http://erbas.ch/" TargetMode="External"/><Relationship Id="rId394" Type="http://schemas.openxmlformats.org/officeDocument/2006/relationships/hyperlink" Target="http://suigeneric.com/" TargetMode="External"/><Relationship Id="rId408" Type="http://schemas.openxmlformats.org/officeDocument/2006/relationships/hyperlink" Target="http://jeanpaulmenicucci.com/" TargetMode="External"/><Relationship Id="rId429" Type="http://schemas.openxmlformats.org/officeDocument/2006/relationships/hyperlink" Target="http://sibra-manufacture.fr/" TargetMode="External"/><Relationship Id="rId1" Type="http://schemas.openxmlformats.org/officeDocument/2006/relationships/hyperlink" Target="http://waeberhms.ch/" TargetMode="External"/><Relationship Id="rId212" Type="http://schemas.openxmlformats.org/officeDocument/2006/relationships/hyperlink" Target="http://interstrap.fr/" TargetMode="External"/><Relationship Id="rId233" Type="http://schemas.openxmlformats.org/officeDocument/2006/relationships/hyperlink" Target="http://lic-oostende.be/" TargetMode="External"/><Relationship Id="rId254" Type="http://schemas.openxmlformats.org/officeDocument/2006/relationships/hyperlink" Target="http://palladiumag.ch/" TargetMode="External"/><Relationship Id="rId440" Type="http://schemas.openxmlformats.org/officeDocument/2006/relationships/hyperlink" Target="http://chronode.ch/" TargetMode="External"/><Relationship Id="rId28" Type="http://schemas.openxmlformats.org/officeDocument/2006/relationships/hyperlink" Target="http://vauchermanufacture.ch/" TargetMode="External"/><Relationship Id="rId49" Type="http://schemas.openxmlformats.org/officeDocument/2006/relationships/hyperlink" Target="http://systech-analytics.com/" TargetMode="External"/><Relationship Id="rId114" Type="http://schemas.openxmlformats.org/officeDocument/2006/relationships/hyperlink" Target="http://bandi-sa.ch/" TargetMode="External"/><Relationship Id="rId275" Type="http://schemas.openxmlformats.org/officeDocument/2006/relationships/hyperlink" Target="http://pibor.ch/" TargetMode="External"/><Relationship Id="rId296" Type="http://schemas.openxmlformats.org/officeDocument/2006/relationships/hyperlink" Target="http://ressortsduleman.ch/" TargetMode="External"/><Relationship Id="rId300" Type="http://schemas.openxmlformats.org/officeDocument/2006/relationships/hyperlink" Target="http://ricardorososa.ch/" TargetMode="External"/><Relationship Id="rId461" Type="http://schemas.openxmlformats.org/officeDocument/2006/relationships/hyperlink" Target="http://furitime.com/" TargetMode="External"/><Relationship Id="rId60" Type="http://schemas.openxmlformats.org/officeDocument/2006/relationships/hyperlink" Target="http://gva-montres.ch/" TargetMode="External"/><Relationship Id="rId81" Type="http://schemas.openxmlformats.org/officeDocument/2006/relationships/hyperlink" Target="http://schaetzle-zifferblaetter.de/" TargetMode="External"/><Relationship Id="rId135" Type="http://schemas.openxmlformats.org/officeDocument/2006/relationships/hyperlink" Target="http://projets-youhr.ch/" TargetMode="External"/><Relationship Id="rId156" Type="http://schemas.openxmlformats.org/officeDocument/2006/relationships/hyperlink" Target="http://diamaze.ch/" TargetMode="External"/><Relationship Id="rId177" Type="http://schemas.openxmlformats.org/officeDocument/2006/relationships/hyperlink" Target="http://erbas.ch/" TargetMode="External"/><Relationship Id="rId198" Type="http://schemas.openxmlformats.org/officeDocument/2006/relationships/hyperlink" Target="http://hdegroup.in/" TargetMode="External"/><Relationship Id="rId321" Type="http://schemas.openxmlformats.org/officeDocument/2006/relationships/hyperlink" Target="http://sis-fr.com/" TargetMode="External"/><Relationship Id="rId342" Type="http://schemas.openxmlformats.org/officeDocument/2006/relationships/hyperlink" Target="http://technew.ch/" TargetMode="External"/><Relationship Id="rId363" Type="http://schemas.openxmlformats.org/officeDocument/2006/relationships/hyperlink" Target="http://your-watch.ch/" TargetMode="External"/><Relationship Id="rId384" Type="http://schemas.openxmlformats.org/officeDocument/2006/relationships/hyperlink" Target="http://christiangros.ch/" TargetMode="External"/><Relationship Id="rId419" Type="http://schemas.openxmlformats.org/officeDocument/2006/relationships/hyperlink" Target="http://abp-paris.com/" TargetMode="External"/><Relationship Id="rId202" Type="http://schemas.openxmlformats.org/officeDocument/2006/relationships/hyperlink" Target="http://heptaswiss.ch/" TargetMode="External"/><Relationship Id="rId223" Type="http://schemas.openxmlformats.org/officeDocument/2006/relationships/hyperlink" Target="http://lapierrette.ch/" TargetMode="External"/><Relationship Id="rId244" Type="http://schemas.openxmlformats.org/officeDocument/2006/relationships/hyperlink" Target="http://merusa.ch/" TargetMode="External"/><Relationship Id="rId430" Type="http://schemas.openxmlformats.org/officeDocument/2006/relationships/hyperlink" Target="http://twostitchstraps.com/" TargetMode="External"/><Relationship Id="rId18" Type="http://schemas.openxmlformats.org/officeDocument/2006/relationships/hyperlink" Target="http://dexel.ch/" TargetMode="External"/><Relationship Id="rId39" Type="http://schemas.openxmlformats.org/officeDocument/2006/relationships/hyperlink" Target="http://sk-watchparts.com/" TargetMode="External"/><Relationship Id="rId265" Type="http://schemas.openxmlformats.org/officeDocument/2006/relationships/hyperlink" Target="http://norimat.com/" TargetMode="External"/><Relationship Id="rId286" Type="http://schemas.openxmlformats.org/officeDocument/2006/relationships/hyperlink" Target="http://promotionbracelets.eu/" TargetMode="External"/><Relationship Id="rId451" Type="http://schemas.openxmlformats.org/officeDocument/2006/relationships/hyperlink" Target="http://swisscustomwatches.com/" TargetMode="External"/><Relationship Id="rId50" Type="http://schemas.openxmlformats.org/officeDocument/2006/relationships/hyperlink" Target="http://systech-analytics.com/" TargetMode="External"/><Relationship Id="rId104" Type="http://schemas.openxmlformats.org/officeDocument/2006/relationships/hyperlink" Target="http://aaubry.ch/" TargetMode="External"/><Relationship Id="rId125" Type="http://schemas.openxmlformats.org/officeDocument/2006/relationships/hyperlink" Target="http://capsa.ch/" TargetMode="External"/><Relationship Id="rId146" Type="http://schemas.openxmlformats.org/officeDocument/2006/relationships/hyperlink" Target="http://crelierfils.ch/" TargetMode="External"/><Relationship Id="rId167" Type="http://schemas.openxmlformats.org/officeDocument/2006/relationships/hyperlink" Target="http://mdwatch.ch/" TargetMode="External"/><Relationship Id="rId188" Type="http://schemas.openxmlformats.org/officeDocument/2006/relationships/hyperlink" Target="http://gasser-jewels.ch/" TargetMode="External"/><Relationship Id="rId311" Type="http://schemas.openxmlformats.org/officeDocument/2006/relationships/hyperlink" Target="http://scatoladeltempo.ch/" TargetMode="External"/><Relationship Id="rId332" Type="http://schemas.openxmlformats.org/officeDocument/2006/relationships/hyperlink" Target="http://swissconception.com/" TargetMode="External"/><Relationship Id="rId353" Type="http://schemas.openxmlformats.org/officeDocument/2006/relationships/hyperlink" Target="http://valiance.ch/" TargetMode="External"/><Relationship Id="rId374" Type="http://schemas.openxmlformats.org/officeDocument/2006/relationships/hyperlink" Target="http://erbas.ch/" TargetMode="External"/><Relationship Id="rId395" Type="http://schemas.openxmlformats.org/officeDocument/2006/relationships/hyperlink" Target="http://tourbywatches.com/" TargetMode="External"/><Relationship Id="rId409" Type="http://schemas.openxmlformats.org/officeDocument/2006/relationships/hyperlink" Target="http://jeanpaulmenicucci.com/" TargetMode="External"/><Relationship Id="rId71" Type="http://schemas.openxmlformats.org/officeDocument/2006/relationships/hyperlink" Target="http://regence-production.ch/" TargetMode="External"/><Relationship Id="rId92" Type="http://schemas.openxmlformats.org/officeDocument/2006/relationships/hyperlink" Target="http://scarlett-bracelets-paris.com/" TargetMode="External"/><Relationship Id="rId213" Type="http://schemas.openxmlformats.org/officeDocument/2006/relationships/hyperlink" Target="http://iseotec.ch/" TargetMode="External"/><Relationship Id="rId234" Type="http://schemas.openxmlformats.org/officeDocument/2006/relationships/hyperlink" Target="http://luxe-swiss.com/" TargetMode="External"/><Relationship Id="rId420" Type="http://schemas.openxmlformats.org/officeDocument/2006/relationships/hyperlink" Target="http://dstrap.com/" TargetMode="External"/><Relationship Id="rId2" Type="http://schemas.openxmlformats.org/officeDocument/2006/relationships/hyperlink" Target="http://packaging.ch/" TargetMode="External"/><Relationship Id="rId29" Type="http://schemas.openxmlformats.org/officeDocument/2006/relationships/hyperlink" Target="http://emaillierie-vosgienne.fr/" TargetMode="External"/><Relationship Id="rId255" Type="http://schemas.openxmlformats.org/officeDocument/2006/relationships/hyperlink" Target="http://mlv-sarl.ch/" TargetMode="External"/><Relationship Id="rId276" Type="http://schemas.openxmlformats.org/officeDocument/2006/relationships/hyperlink" Target="http://pierhor.ch/" TargetMode="External"/><Relationship Id="rId297" Type="http://schemas.openxmlformats.org/officeDocument/2006/relationships/hyperlink" Target="http://ressortsindustriels.ch/" TargetMode="External"/><Relationship Id="rId441" Type="http://schemas.openxmlformats.org/officeDocument/2006/relationships/hyperlink" Target="http://chronode.ch/" TargetMode="External"/><Relationship Id="rId462" Type="http://schemas.openxmlformats.org/officeDocument/2006/relationships/hyperlink" Target="http://giovinowatch.com/" TargetMode="External"/><Relationship Id="rId40" Type="http://schemas.openxmlformats.org/officeDocument/2006/relationships/hyperlink" Target="http://t-technology.ch/" TargetMode="External"/><Relationship Id="rId115" Type="http://schemas.openxmlformats.org/officeDocument/2006/relationships/hyperlink" Target="http://bandi-sa.ch/" TargetMode="External"/><Relationship Id="rId136" Type="http://schemas.openxmlformats.org/officeDocument/2006/relationships/hyperlink" Target="http://uhrteil.ch/" TargetMode="External"/><Relationship Id="rId157" Type="http://schemas.openxmlformats.org/officeDocument/2006/relationships/hyperlink" Target="http://dimexon.com/" TargetMode="External"/><Relationship Id="rId178" Type="http://schemas.openxmlformats.org/officeDocument/2006/relationships/hyperlink" Target="http://erma-sa.ch/" TargetMode="External"/><Relationship Id="rId301" Type="http://schemas.openxmlformats.org/officeDocument/2006/relationships/hyperlink" Target="http://ricardorososa.ch/" TargetMode="External"/><Relationship Id="rId322" Type="http://schemas.openxmlformats.org/officeDocument/2006/relationships/hyperlink" Target="http://solvaxis.com/" TargetMode="External"/><Relationship Id="rId343" Type="http://schemas.openxmlformats.org/officeDocument/2006/relationships/hyperlink" Target="http://technotime.com/" TargetMode="External"/><Relationship Id="rId364" Type="http://schemas.openxmlformats.org/officeDocument/2006/relationships/hyperlink" Target="http://zedax.ch/" TargetMode="External"/><Relationship Id="rId61" Type="http://schemas.openxmlformats.org/officeDocument/2006/relationships/hyperlink" Target="http://gva-montres.ch/" TargetMode="External"/><Relationship Id="rId82" Type="http://schemas.openxmlformats.org/officeDocument/2006/relationships/hyperlink" Target="http://kaufmann.de/" TargetMode="External"/><Relationship Id="rId199" Type="http://schemas.openxmlformats.org/officeDocument/2006/relationships/hyperlink" Target="http://hardex.fr/" TargetMode="External"/><Relationship Id="rId203" Type="http://schemas.openxmlformats.org/officeDocument/2006/relationships/hyperlink" Target="http://hirschag.com/" TargetMode="External"/><Relationship Id="rId385" Type="http://schemas.openxmlformats.org/officeDocument/2006/relationships/hyperlink" Target="http://christiangros.ch/" TargetMode="External"/><Relationship Id="rId19" Type="http://schemas.openxmlformats.org/officeDocument/2006/relationships/hyperlink" Target="http://dexel.ch/" TargetMode="External"/><Relationship Id="rId224" Type="http://schemas.openxmlformats.org/officeDocument/2006/relationships/hyperlink" Target="http://groupe-fmindustries-sycrilor.ch/" TargetMode="External"/><Relationship Id="rId245" Type="http://schemas.openxmlformats.org/officeDocument/2006/relationships/hyperlink" Target="http://mestel.ch/" TargetMode="External"/><Relationship Id="rId266" Type="http://schemas.openxmlformats.org/officeDocument/2006/relationships/hyperlink" Target="http://novo-cristal.ch/" TargetMode="External"/><Relationship Id="rId287" Type="http://schemas.openxmlformats.org/officeDocument/2006/relationships/hyperlink" Target="http://promotionbracelets.eu/" TargetMode="External"/><Relationship Id="rId410" Type="http://schemas.openxmlformats.org/officeDocument/2006/relationships/hyperlink" Target="http://miyotamovement.com/" TargetMode="External"/><Relationship Id="rId431" Type="http://schemas.openxmlformats.org/officeDocument/2006/relationships/hyperlink" Target="http://julesborel.com/" TargetMode="External"/><Relationship Id="rId452" Type="http://schemas.openxmlformats.org/officeDocument/2006/relationships/hyperlink" Target="http://cattin-watch.ch/" TargetMode="External"/><Relationship Id="rId30" Type="http://schemas.openxmlformats.org/officeDocument/2006/relationships/hyperlink" Target="http://centagora.com/" TargetMode="External"/><Relationship Id="rId105" Type="http://schemas.openxmlformats.org/officeDocument/2006/relationships/hyperlink" Target="http://admh.ch/" TargetMode="External"/><Relationship Id="rId126" Type="http://schemas.openxmlformats.org/officeDocument/2006/relationships/hyperlink" Target="http://carredebene.free.fr/" TargetMode="External"/><Relationship Id="rId147" Type="http://schemas.openxmlformats.org/officeDocument/2006/relationships/hyperlink" Target="http://cyberis.ch/" TargetMode="External"/><Relationship Id="rId168" Type="http://schemas.openxmlformats.org/officeDocument/2006/relationships/hyperlink" Target="http://mdwatch.ch/" TargetMode="External"/><Relationship Id="rId312" Type="http://schemas.openxmlformats.org/officeDocument/2006/relationships/hyperlink" Target="http://scatoladeltempo.ch/" TargetMode="External"/><Relationship Id="rId333" Type="http://schemas.openxmlformats.org/officeDocument/2006/relationships/hyperlink" Target="http://swissconception.com/" TargetMode="External"/><Relationship Id="rId354" Type="http://schemas.openxmlformats.org/officeDocument/2006/relationships/hyperlink" Target="http://valiance.ch/" TargetMode="External"/><Relationship Id="rId51" Type="http://schemas.openxmlformats.org/officeDocument/2006/relationships/hyperlink" Target="http://ajs-production.ch/" TargetMode="External"/><Relationship Id="rId72" Type="http://schemas.openxmlformats.org/officeDocument/2006/relationships/hyperlink" Target="http://jost-verschluesse.de/" TargetMode="External"/><Relationship Id="rId93" Type="http://schemas.openxmlformats.org/officeDocument/2006/relationships/hyperlink" Target="http://atelierthibot.com/" TargetMode="External"/><Relationship Id="rId189" Type="http://schemas.openxmlformats.org/officeDocument/2006/relationships/hyperlink" Target="http://gemmes-tech.ch/" TargetMode="External"/><Relationship Id="rId375" Type="http://schemas.openxmlformats.org/officeDocument/2006/relationships/hyperlink" Target="http://rafflestime.com/" TargetMode="External"/><Relationship Id="rId396" Type="http://schemas.openxmlformats.org/officeDocument/2006/relationships/hyperlink" Target="http://tourbywatches.com/" TargetMode="External"/><Relationship Id="rId3" Type="http://schemas.openxmlformats.org/officeDocument/2006/relationships/hyperlink" Target="http://kurt-eichenberger.ch/" TargetMode="External"/><Relationship Id="rId214" Type="http://schemas.openxmlformats.org/officeDocument/2006/relationships/hyperlink" Target="http://iseotec.ch/" TargetMode="External"/><Relationship Id="rId235" Type="http://schemas.openxmlformats.org/officeDocument/2006/relationships/hyperlink" Target="http://lucrin.com/" TargetMode="External"/><Relationship Id="rId256" Type="http://schemas.openxmlformats.org/officeDocument/2006/relationships/hyperlink" Target="http://morellatostraps.com/" TargetMode="External"/><Relationship Id="rId277" Type="http://schemas.openxmlformats.org/officeDocument/2006/relationships/hyperlink" Target="http://plac-etal.ch/" TargetMode="External"/><Relationship Id="rId298" Type="http://schemas.openxmlformats.org/officeDocument/2006/relationships/hyperlink" Target="http://rhodior.com/" TargetMode="External"/><Relationship Id="rId400" Type="http://schemas.openxmlformats.org/officeDocument/2006/relationships/hyperlink" Target="http://wilsonwatchworks.sharepoint.com/" TargetMode="External"/><Relationship Id="rId421" Type="http://schemas.openxmlformats.org/officeDocument/2006/relationships/hyperlink" Target="http://atelierthibot.com/" TargetMode="External"/><Relationship Id="rId442" Type="http://schemas.openxmlformats.org/officeDocument/2006/relationships/hyperlink" Target="http://ecstraps.com/" TargetMode="External"/><Relationship Id="rId463" Type="http://schemas.openxmlformats.org/officeDocument/2006/relationships/hyperlink" Target="http://mpi-limited.com/" TargetMode="External"/><Relationship Id="rId116" Type="http://schemas.openxmlformats.org/officeDocument/2006/relationships/hyperlink" Target="http://bonettointurini.it/" TargetMode="External"/><Relationship Id="rId137" Type="http://schemas.openxmlformats.org/officeDocument/2006/relationships/hyperlink" Target="http://uhrteil.ch/" TargetMode="External"/><Relationship Id="rId158" Type="http://schemas.openxmlformats.org/officeDocument/2006/relationships/hyperlink" Target="http://dixicylindre.com/" TargetMode="External"/><Relationship Id="rId302" Type="http://schemas.openxmlformats.org/officeDocument/2006/relationships/hyperlink" Target="http://roland-bailly.fr/" TargetMode="External"/><Relationship Id="rId323" Type="http://schemas.openxmlformats.org/officeDocument/2006/relationships/hyperlink" Target="http://staib.de/" TargetMode="External"/><Relationship Id="rId344" Type="http://schemas.openxmlformats.org/officeDocument/2006/relationships/hyperlink" Target="http://teloswatch.ch/" TargetMode="External"/><Relationship Id="rId20" Type="http://schemas.openxmlformats.org/officeDocument/2006/relationships/hyperlink" Target="http://dexel.ch/" TargetMode="External"/><Relationship Id="rId41" Type="http://schemas.openxmlformats.org/officeDocument/2006/relationships/hyperlink" Target="http://glanzmann.ch/" TargetMode="External"/><Relationship Id="rId62" Type="http://schemas.openxmlformats.org/officeDocument/2006/relationships/hyperlink" Target="http://gva-montres.ch/" TargetMode="External"/><Relationship Id="rId83" Type="http://schemas.openxmlformats.org/officeDocument/2006/relationships/hyperlink" Target="http://lebraceletfrancais.fr/" TargetMode="External"/><Relationship Id="rId179" Type="http://schemas.openxmlformats.org/officeDocument/2006/relationships/hyperlink" Target="http://estima.ch/" TargetMode="External"/><Relationship Id="rId365" Type="http://schemas.openxmlformats.org/officeDocument/2006/relationships/hyperlink" Target="http://bergeon.ch/" TargetMode="External"/><Relationship Id="rId386" Type="http://schemas.openxmlformats.org/officeDocument/2006/relationships/hyperlink" Target="http://oeschsuisse.com/" TargetMode="External"/><Relationship Id="rId190" Type="http://schemas.openxmlformats.org/officeDocument/2006/relationships/hyperlink" Target="http://generaleressorts.ch/" TargetMode="External"/><Relationship Id="rId204" Type="http://schemas.openxmlformats.org/officeDocument/2006/relationships/hyperlink" Target="http://hirschag.com/" TargetMode="External"/><Relationship Id="rId225" Type="http://schemas.openxmlformats.org/officeDocument/2006/relationships/hyperlink" Target="http://mercier-sa.ch/" TargetMode="External"/><Relationship Id="rId246" Type="http://schemas.openxmlformats.org/officeDocument/2006/relationships/hyperlink" Target="http://mestel.ch/" TargetMode="External"/><Relationship Id="rId267" Type="http://schemas.openxmlformats.org/officeDocument/2006/relationships/hyperlink" Target="http://oliviervaucher.ch/" TargetMode="External"/><Relationship Id="rId288" Type="http://schemas.openxmlformats.org/officeDocument/2006/relationships/hyperlink" Target="http://proplatine.ch/" TargetMode="External"/><Relationship Id="rId411" Type="http://schemas.openxmlformats.org/officeDocument/2006/relationships/hyperlink" Target="http://ronda.ch/" TargetMode="External"/><Relationship Id="rId432" Type="http://schemas.openxmlformats.org/officeDocument/2006/relationships/hyperlink" Target="http://ofrei.com/" TargetMode="External"/><Relationship Id="rId453" Type="http://schemas.openxmlformats.org/officeDocument/2006/relationships/hyperlink" Target="http://synhor.ch/" TargetMode="External"/><Relationship Id="rId106" Type="http://schemas.openxmlformats.org/officeDocument/2006/relationships/hyperlink" Target="http://tell-softwares.ch/" TargetMode="External"/><Relationship Id="rId127" Type="http://schemas.openxmlformats.org/officeDocument/2006/relationships/hyperlink" Target="http://cdf-emballage.ch/" TargetMode="External"/><Relationship Id="rId313" Type="http://schemas.openxmlformats.org/officeDocument/2006/relationships/hyperlink" Target="http://schwab-feller.ch/" TargetMode="External"/><Relationship Id="rId10" Type="http://schemas.openxmlformats.org/officeDocument/2006/relationships/hyperlink" Target="http://letempsmanufacture.ch/" TargetMode="External"/><Relationship Id="rId31" Type="http://schemas.openxmlformats.org/officeDocument/2006/relationships/hyperlink" Target="http://horlyne.ch/" TargetMode="External"/><Relationship Id="rId52" Type="http://schemas.openxmlformats.org/officeDocument/2006/relationships/hyperlink" Target="http://ajs-production.ch/" TargetMode="External"/><Relationship Id="rId73" Type="http://schemas.openxmlformats.org/officeDocument/2006/relationships/hyperlink" Target="http://cador.de/" TargetMode="External"/><Relationship Id="rId94" Type="http://schemas.openxmlformats.org/officeDocument/2006/relationships/hyperlink" Target="http://westpack.fr/" TargetMode="External"/><Relationship Id="rId148" Type="http://schemas.openxmlformats.org/officeDocument/2006/relationships/hyperlink" Target="http://decobar.ch/" TargetMode="External"/><Relationship Id="rId169" Type="http://schemas.openxmlformats.org/officeDocument/2006/relationships/hyperlink" Target="http://dynafer.ch/" TargetMode="External"/><Relationship Id="rId334" Type="http://schemas.openxmlformats.org/officeDocument/2006/relationships/hyperlink" Target="http://soprod.com/" TargetMode="External"/><Relationship Id="rId355" Type="http://schemas.openxmlformats.org/officeDocument/2006/relationships/hyperlink" Target="http://vaudaux-ge.com/" TargetMode="External"/><Relationship Id="rId376" Type="http://schemas.openxmlformats.org/officeDocument/2006/relationships/hyperlink" Target="http://rafflestime.com/" TargetMode="External"/><Relationship Id="rId397" Type="http://schemas.openxmlformats.org/officeDocument/2006/relationships/hyperlink" Target="http://tourbywatches.com/" TargetMode="External"/><Relationship Id="rId4" Type="http://schemas.openxmlformats.org/officeDocument/2006/relationships/hyperlink" Target="http://fiedler.ch/" TargetMode="External"/><Relationship Id="rId180" Type="http://schemas.openxmlformats.org/officeDocument/2006/relationships/hyperlink" Target="http://fabhor.ch/" TargetMode="External"/><Relationship Id="rId215" Type="http://schemas.openxmlformats.org/officeDocument/2006/relationships/hyperlink" Target="http://iseotec.ch/" TargetMode="External"/><Relationship Id="rId236" Type="http://schemas.openxmlformats.org/officeDocument/2006/relationships/hyperlink" Target="http://lucrin.com/" TargetMode="External"/><Relationship Id="rId257" Type="http://schemas.openxmlformats.org/officeDocument/2006/relationships/hyperlink" Target="http://mpsag.com/" TargetMode="External"/><Relationship Id="rId278" Type="http://schemas.openxmlformats.org/officeDocument/2006/relationships/hyperlink" Target="http://paspaq.ch/" TargetMode="External"/><Relationship Id="rId401" Type="http://schemas.openxmlformats.org/officeDocument/2006/relationships/hyperlink" Target="http://nateber.ch/" TargetMode="External"/><Relationship Id="rId422" Type="http://schemas.openxmlformats.org/officeDocument/2006/relationships/hyperlink" Target="http://lucrin.com/" TargetMode="External"/><Relationship Id="rId443" Type="http://schemas.openxmlformats.org/officeDocument/2006/relationships/hyperlink" Target="http://strappingfellow.com/" TargetMode="External"/><Relationship Id="rId464" Type="http://schemas.openxmlformats.org/officeDocument/2006/relationships/hyperlink" Target="http://mpi-limited.com/" TargetMode="External"/><Relationship Id="rId303" Type="http://schemas.openxmlformats.org/officeDocument/2006/relationships/hyperlink" Target="http://rsmsa.ch/" TargetMode="External"/><Relationship Id="rId42" Type="http://schemas.openxmlformats.org/officeDocument/2006/relationships/hyperlink" Target="http://aiguilla.ch/" TargetMode="External"/><Relationship Id="rId84" Type="http://schemas.openxmlformats.org/officeDocument/2006/relationships/hyperlink" Target="http://jlburdet.com/" TargetMode="External"/><Relationship Id="rId138" Type="http://schemas.openxmlformats.org/officeDocument/2006/relationships/hyperlink" Target="http://absaphir.com/" TargetMode="External"/><Relationship Id="rId345" Type="http://schemas.openxmlformats.org/officeDocument/2006/relationships/hyperlink" Target="http://teloswatch.ch/" TargetMode="External"/><Relationship Id="rId387" Type="http://schemas.openxmlformats.org/officeDocument/2006/relationships/hyperlink" Target="http://winox.ch/" TargetMode="External"/><Relationship Id="rId191" Type="http://schemas.openxmlformats.org/officeDocument/2006/relationships/hyperlink" Target="http://gpetitjean.ch/" TargetMode="External"/><Relationship Id="rId205" Type="http://schemas.openxmlformats.org/officeDocument/2006/relationships/hyperlink" Target="http://hirschag.com/" TargetMode="External"/><Relationship Id="rId247" Type="http://schemas.openxmlformats.org/officeDocument/2006/relationships/hyperlink" Target="http://mfm-sa.ch/" TargetMode="External"/><Relationship Id="rId412" Type="http://schemas.openxmlformats.org/officeDocument/2006/relationships/hyperlink" Target="http://josephbonnie.com/" TargetMode="External"/><Relationship Id="rId107" Type="http://schemas.openxmlformats.org/officeDocument/2006/relationships/hyperlink" Target="http://alfaset.ch/" TargetMode="External"/><Relationship Id="rId289" Type="http://schemas.openxmlformats.org/officeDocument/2006/relationships/hyperlink" Target="http://rmontavon.ch/" TargetMode="External"/><Relationship Id="rId454" Type="http://schemas.openxmlformats.org/officeDocument/2006/relationships/hyperlink" Target="http://synhor.ch/" TargetMode="External"/><Relationship Id="rId11" Type="http://schemas.openxmlformats.org/officeDocument/2006/relationships/hyperlink" Target="http://letempsmanufacture.ch/" TargetMode="External"/><Relationship Id="rId53" Type="http://schemas.openxmlformats.org/officeDocument/2006/relationships/hyperlink" Target="http://ajs-production.ch/" TargetMode="External"/><Relationship Id="rId149" Type="http://schemas.openxmlformats.org/officeDocument/2006/relationships/hyperlink" Target="http://decors-guilloches.ch/" TargetMode="External"/><Relationship Id="rId314" Type="http://schemas.openxmlformats.org/officeDocument/2006/relationships/hyperlink" Target="http://sercab.ch/" TargetMode="External"/><Relationship Id="rId356" Type="http://schemas.openxmlformats.org/officeDocument/2006/relationships/hyperlink" Target="http://vicro.ch/" TargetMode="External"/><Relationship Id="rId398" Type="http://schemas.openxmlformats.org/officeDocument/2006/relationships/hyperlink" Target="http://wilsonwatchworks.sharepoint.com/" TargetMode="External"/><Relationship Id="rId95" Type="http://schemas.openxmlformats.org/officeDocument/2006/relationships/hyperlink" Target="http://leser.de/" TargetMode="External"/><Relationship Id="rId160" Type="http://schemas.openxmlformats.org/officeDocument/2006/relationships/hyperlink" Target="http://dprm.ch/" TargetMode="External"/><Relationship Id="rId216" Type="http://schemas.openxmlformats.org/officeDocument/2006/relationships/hyperlink" Target="http://isoswiss.ch/" TargetMode="External"/><Relationship Id="rId423" Type="http://schemas.openxmlformats.org/officeDocument/2006/relationships/hyperlink" Target="http://nomad-maroquinier.com/" TargetMode="External"/><Relationship Id="rId258" Type="http://schemas.openxmlformats.org/officeDocument/2006/relationships/hyperlink" Target="http://mtssa.ch/" TargetMode="External"/><Relationship Id="rId465" Type="http://schemas.openxmlformats.org/officeDocument/2006/relationships/hyperlink" Target="http://millionsmart.com/" TargetMode="External"/><Relationship Id="rId22" Type="http://schemas.openxmlformats.org/officeDocument/2006/relationships/hyperlink" Target="http://artecad.ch/" TargetMode="External"/><Relationship Id="rId64" Type="http://schemas.openxmlformats.org/officeDocument/2006/relationships/hyperlink" Target="http://gva-montres.ch/" TargetMode="External"/><Relationship Id="rId118" Type="http://schemas.openxmlformats.org/officeDocument/2006/relationships/hyperlink" Target="http://protexo.ch/" TargetMode="External"/><Relationship Id="rId325" Type="http://schemas.openxmlformats.org/officeDocument/2006/relationships/hyperlink" Target="http://surcotec.ch/" TargetMode="External"/><Relationship Id="rId367" Type="http://schemas.openxmlformats.org/officeDocument/2006/relationships/hyperlink" Target="http://horotec.ch/" TargetMode="External"/><Relationship Id="rId171" Type="http://schemas.openxmlformats.org/officeDocument/2006/relationships/hyperlink" Target="http://elfix-production.ch/" TargetMode="External"/><Relationship Id="rId227" Type="http://schemas.openxmlformats.org/officeDocument/2006/relationships/hyperlink" Target="http://sarl-leboeuf.com/" TargetMode="External"/><Relationship Id="rId269" Type="http://schemas.openxmlformats.org/officeDocument/2006/relationships/hyperlink" Target="http://opar.it/" TargetMode="External"/><Relationship Id="rId434" Type="http://schemas.openxmlformats.org/officeDocument/2006/relationships/hyperlink" Target="http://buckleguy.com/" TargetMode="External"/><Relationship Id="rId33" Type="http://schemas.openxmlformats.org/officeDocument/2006/relationships/hyperlink" Target="http://westpack.fr/" TargetMode="External"/><Relationship Id="rId129" Type="http://schemas.openxmlformats.org/officeDocument/2006/relationships/hyperlink" Target="http://chatelain.ch/" TargetMode="External"/><Relationship Id="rId280" Type="http://schemas.openxmlformats.org/officeDocument/2006/relationships/hyperlink" Target="http://positivecoating.ch/" TargetMode="External"/><Relationship Id="rId336" Type="http://schemas.openxmlformats.org/officeDocument/2006/relationships/hyperlink" Target="http://swissoclock.ch/" TargetMode="External"/><Relationship Id="rId75" Type="http://schemas.openxmlformats.org/officeDocument/2006/relationships/hyperlink" Target="http://groh-ripp.de/" TargetMode="External"/><Relationship Id="rId140" Type="http://schemas.openxmlformats.org/officeDocument/2006/relationships/hyperlink" Target="http://comblemine.ch/" TargetMode="External"/><Relationship Id="rId182" Type="http://schemas.openxmlformats.org/officeDocument/2006/relationships/hyperlink" Target="http://feller-sa.ch/" TargetMode="External"/><Relationship Id="rId378" Type="http://schemas.openxmlformats.org/officeDocument/2006/relationships/hyperlink" Target="http://helenarou.com/" TargetMode="External"/><Relationship Id="rId403" Type="http://schemas.openxmlformats.org/officeDocument/2006/relationships/hyperlink" Target="http://clockworksynergy.com/" TargetMode="External"/><Relationship Id="rId6" Type="http://schemas.openxmlformats.org/officeDocument/2006/relationships/hyperlink" Target="http://imi-swiss.ch/" TargetMode="External"/><Relationship Id="rId238" Type="http://schemas.openxmlformats.org/officeDocument/2006/relationships/hyperlink" Target="http://rmagnin.ch/" TargetMode="External"/><Relationship Id="rId445" Type="http://schemas.openxmlformats.org/officeDocument/2006/relationships/hyperlink" Target="http://gilwatch.com/" TargetMode="External"/><Relationship Id="rId291" Type="http://schemas.openxmlformats.org/officeDocument/2006/relationships/hyperlink" Target="http://realise.ch/" TargetMode="External"/><Relationship Id="rId305" Type="http://schemas.openxmlformats.org/officeDocument/2006/relationships/hyperlink" Target="http://rsmsa.ch/" TargetMode="External"/><Relationship Id="rId347" Type="http://schemas.openxmlformats.org/officeDocument/2006/relationships/hyperlink" Target="http://timeless-sa.ch/" TargetMode="External"/><Relationship Id="rId44" Type="http://schemas.openxmlformats.org/officeDocument/2006/relationships/hyperlink" Target="http://taratec.ch/" TargetMode="External"/><Relationship Id="rId86" Type="http://schemas.openxmlformats.org/officeDocument/2006/relationships/hyperlink" Target="http://jlburdet.com/" TargetMode="External"/><Relationship Id="rId151" Type="http://schemas.openxmlformats.org/officeDocument/2006/relationships/hyperlink" Target="http://decovi.ch/" TargetMode="External"/><Relationship Id="rId389" Type="http://schemas.openxmlformats.org/officeDocument/2006/relationships/hyperlink" Target="http://schurch-asco.com/"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98"/>
  <sheetViews>
    <sheetView showGridLines="0" tabSelected="1" workbookViewId="0">
      <selection activeCell="I10" sqref="A1:XFD1048576"/>
    </sheetView>
  </sheetViews>
  <sheetFormatPr defaultColWidth="17.26953125" defaultRowHeight="15" customHeight="1" x14ac:dyDescent="0.25"/>
  <cols>
    <col min="1" max="26" width="14.453125" customWidth="1"/>
  </cols>
  <sheetData>
    <row r="1" spans="1:7" ht="15.75" customHeight="1" x14ac:dyDescent="0.25">
      <c r="A1" s="1"/>
      <c r="B1" s="2"/>
      <c r="C1" s="2"/>
      <c r="D1" s="2"/>
      <c r="E1" s="2"/>
      <c r="F1" s="2"/>
      <c r="G1" s="3"/>
    </row>
    <row r="2" spans="1:7" ht="15.75" customHeight="1" x14ac:dyDescent="0.25">
      <c r="A2" s="4"/>
      <c r="B2" s="5"/>
      <c r="C2" s="5"/>
      <c r="D2" s="5"/>
      <c r="E2" s="5"/>
      <c r="F2" s="5"/>
      <c r="G2" s="6"/>
    </row>
    <row r="3" spans="1:7" ht="15.75" customHeight="1" x14ac:dyDescent="0.25">
      <c r="A3" s="49" t="s">
        <v>677</v>
      </c>
      <c r="B3" s="50"/>
      <c r="C3" s="50"/>
      <c r="D3" s="50"/>
      <c r="E3" s="50"/>
      <c r="F3" s="50"/>
      <c r="G3" s="51"/>
    </row>
    <row r="4" spans="1:7" ht="15.75" customHeight="1" x14ac:dyDescent="0.25">
      <c r="A4" s="52"/>
      <c r="B4" s="50"/>
      <c r="C4" s="50"/>
      <c r="D4" s="50"/>
      <c r="E4" s="50"/>
      <c r="F4" s="50"/>
      <c r="G4" s="51"/>
    </row>
    <row r="5" spans="1:7" ht="15.75" customHeight="1" x14ac:dyDescent="0.25">
      <c r="A5" s="52"/>
      <c r="B5" s="50"/>
      <c r="C5" s="50"/>
      <c r="D5" s="50"/>
      <c r="E5" s="50"/>
      <c r="F5" s="50"/>
      <c r="G5" s="51"/>
    </row>
    <row r="6" spans="1:7" ht="15.75" customHeight="1" x14ac:dyDescent="0.25">
      <c r="A6" s="52"/>
      <c r="B6" s="50"/>
      <c r="C6" s="50"/>
      <c r="D6" s="50"/>
      <c r="E6" s="50"/>
      <c r="F6" s="50"/>
      <c r="G6" s="51"/>
    </row>
    <row r="7" spans="1:7" ht="15.75" customHeight="1" x14ac:dyDescent="0.25">
      <c r="A7" s="52"/>
      <c r="B7" s="50"/>
      <c r="C7" s="50"/>
      <c r="D7" s="50"/>
      <c r="E7" s="50"/>
      <c r="F7" s="50"/>
      <c r="G7" s="51"/>
    </row>
    <row r="8" spans="1:7" ht="15.75" customHeight="1" x14ac:dyDescent="0.25">
      <c r="A8" s="52"/>
      <c r="B8" s="50"/>
      <c r="C8" s="50"/>
      <c r="D8" s="50"/>
      <c r="E8" s="50"/>
      <c r="F8" s="50"/>
      <c r="G8" s="51"/>
    </row>
    <row r="9" spans="1:7" ht="15.75" customHeight="1" x14ac:dyDescent="0.25">
      <c r="A9" s="52"/>
      <c r="B9" s="50"/>
      <c r="C9" s="50"/>
      <c r="D9" s="50"/>
      <c r="E9" s="50"/>
      <c r="F9" s="50"/>
      <c r="G9" s="51"/>
    </row>
    <row r="10" spans="1:7" ht="15.75" customHeight="1" x14ac:dyDescent="0.25">
      <c r="A10" s="52"/>
      <c r="B10" s="50"/>
      <c r="C10" s="50"/>
      <c r="D10" s="50"/>
      <c r="E10" s="50"/>
      <c r="F10" s="50"/>
      <c r="G10" s="51"/>
    </row>
    <row r="11" spans="1:7" ht="15.75" customHeight="1" x14ac:dyDescent="0.25">
      <c r="A11" s="52"/>
      <c r="B11" s="50"/>
      <c r="C11" s="50"/>
      <c r="D11" s="50"/>
      <c r="E11" s="50"/>
      <c r="F11" s="50"/>
      <c r="G11" s="51"/>
    </row>
    <row r="12" spans="1:7" ht="15.75" customHeight="1" x14ac:dyDescent="0.25">
      <c r="A12" s="52"/>
      <c r="B12" s="50"/>
      <c r="C12" s="50"/>
      <c r="D12" s="50"/>
      <c r="E12" s="50"/>
      <c r="F12" s="50"/>
      <c r="G12" s="51"/>
    </row>
    <row r="13" spans="1:7" ht="37.5" customHeight="1" x14ac:dyDescent="0.25">
      <c r="A13" s="53"/>
      <c r="B13" s="54"/>
      <c r="C13" s="54"/>
      <c r="D13" s="54"/>
      <c r="E13" s="54"/>
      <c r="F13" s="54"/>
      <c r="G13" s="55"/>
    </row>
    <row r="14" spans="1:7" ht="15.75" customHeight="1" x14ac:dyDescent="0.25"/>
    <row r="15" spans="1:7" ht="15.75" customHeight="1" x14ac:dyDescent="0.25"/>
    <row r="16" spans="1:7" ht="15.75" customHeight="1" x14ac:dyDescent="0.25"/>
    <row r="17" ht="15.75" customHeight="1" x14ac:dyDescent="0.25"/>
    <row r="18" ht="15.75" customHeight="1" x14ac:dyDescent="0.25"/>
    <row r="19" ht="15.75" customHeight="1" x14ac:dyDescent="0.25"/>
    <row r="20" ht="15.75" customHeight="1" x14ac:dyDescent="0.25"/>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sheetData>
  <sheetProtection algorithmName="SHA-512" hashValue="NY9Uv6Pw4p2FYqbxZggacOS4aCqTdDDTCH4IUnoq6i/TUz2I0MOjemUPNcYxlIk0Rkv+maQajhNcVWtu8h0pHw==" saltValue="mDMp1Dg1WC/2id9zflvyVQ==" spinCount="100000" sheet="1" objects="1" scenarios="1" selectLockedCells="1" selectUnlockedCells="1"/>
  <mergeCells count="1">
    <mergeCell ref="A3:G13"/>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01"/>
  <sheetViews>
    <sheetView workbookViewId="0">
      <pane xSplit="1" ySplit="5" topLeftCell="B6" activePane="bottomRight" state="frozen"/>
      <selection pane="topRight" activeCell="B1" sqref="B1"/>
      <selection pane="bottomLeft" activeCell="A6" sqref="A6"/>
      <selection pane="bottomRight" activeCell="B2" sqref="A1:E514"/>
    </sheetView>
  </sheetViews>
  <sheetFormatPr defaultColWidth="17.26953125" defaultRowHeight="15" customHeight="1" x14ac:dyDescent="0.25"/>
  <cols>
    <col min="1" max="1" width="35.453125" customWidth="1"/>
    <col min="2" max="2" width="27.7265625" customWidth="1"/>
    <col min="3" max="3" width="20.54296875" customWidth="1"/>
    <col min="4" max="4" width="30.26953125" customWidth="1"/>
    <col min="5" max="5" width="62.26953125" customWidth="1"/>
    <col min="6" max="26" width="14.453125" customWidth="1"/>
  </cols>
  <sheetData>
    <row r="1" spans="1:5" ht="12.75" customHeight="1" x14ac:dyDescent="0.3">
      <c r="A1" s="8" t="s">
        <v>0</v>
      </c>
      <c r="B1" s="9">
        <v>42723</v>
      </c>
      <c r="C1" s="56" t="s">
        <v>1</v>
      </c>
      <c r="D1" s="57"/>
      <c r="E1" s="10"/>
    </row>
    <row r="2" spans="1:5" ht="12.75" customHeight="1" x14ac:dyDescent="0.3">
      <c r="A2" s="8" t="s">
        <v>2</v>
      </c>
      <c r="B2" s="11" t="s">
        <v>3</v>
      </c>
      <c r="C2" s="52"/>
      <c r="D2" s="57"/>
      <c r="E2" s="12" t="s">
        <v>4</v>
      </c>
    </row>
    <row r="3" spans="1:5" ht="12.75" customHeight="1" x14ac:dyDescent="0.3">
      <c r="A3" s="8" t="s">
        <v>5</v>
      </c>
      <c r="B3" s="11" t="s">
        <v>6</v>
      </c>
      <c r="C3" s="53"/>
      <c r="D3" s="54"/>
      <c r="E3" s="12" t="s">
        <v>7</v>
      </c>
    </row>
    <row r="4" spans="1:5" ht="12.75" customHeight="1" x14ac:dyDescent="0.3">
      <c r="A4" s="13" t="s">
        <v>8</v>
      </c>
      <c r="B4" s="14" t="s">
        <v>9</v>
      </c>
      <c r="C4" s="14"/>
      <c r="D4" s="14"/>
      <c r="E4" s="15" t="s">
        <v>10</v>
      </c>
    </row>
    <row r="5" spans="1:5" ht="12.75" customHeight="1" x14ac:dyDescent="0.3">
      <c r="A5" s="16" t="s">
        <v>11</v>
      </c>
      <c r="B5" s="16" t="s">
        <v>12</v>
      </c>
      <c r="C5" s="16" t="s">
        <v>13</v>
      </c>
      <c r="D5" s="17" t="s">
        <v>14</v>
      </c>
      <c r="E5" s="16" t="s">
        <v>15</v>
      </c>
    </row>
    <row r="6" spans="1:5" ht="12.75" customHeight="1" x14ac:dyDescent="0.25">
      <c r="A6" s="18" t="s">
        <v>16</v>
      </c>
      <c r="B6" s="19" t="s">
        <v>17</v>
      </c>
      <c r="C6" s="19" t="s">
        <v>18</v>
      </c>
      <c r="D6" s="20" t="str">
        <f>HYPERLINK("http://waeberhms.ch/","waeberhms.ch")</f>
        <v>waeberhms.ch</v>
      </c>
      <c r="E6" s="19"/>
    </row>
    <row r="7" spans="1:5" ht="12.75" customHeight="1" x14ac:dyDescent="0.25">
      <c r="A7" s="18" t="s">
        <v>19</v>
      </c>
      <c r="B7" s="19" t="s">
        <v>20</v>
      </c>
      <c r="C7" s="19" t="s">
        <v>18</v>
      </c>
      <c r="D7" s="20" t="str">
        <f>HYPERLINK("http://packaging.ch/","packaging.ch")</f>
        <v>packaging.ch</v>
      </c>
      <c r="E7" s="19"/>
    </row>
    <row r="8" spans="1:5" ht="12.75" customHeight="1" x14ac:dyDescent="0.25">
      <c r="A8" s="18" t="s">
        <v>21</v>
      </c>
      <c r="B8" s="19" t="s">
        <v>20</v>
      </c>
      <c r="C8" s="19" t="s">
        <v>18</v>
      </c>
      <c r="D8" s="20" t="str">
        <f>HYPERLINK("http://kurt-eichenberger.ch/","kurt-eichenberger.ch")</f>
        <v>kurt-eichenberger.ch</v>
      </c>
      <c r="E8" s="19"/>
    </row>
    <row r="9" spans="1:5" ht="12.75" customHeight="1" x14ac:dyDescent="0.25">
      <c r="A9" s="18" t="s">
        <v>22</v>
      </c>
      <c r="B9" s="19" t="s">
        <v>17</v>
      </c>
      <c r="C9" s="19" t="s">
        <v>18</v>
      </c>
      <c r="D9" s="20" t="str">
        <f>HYPERLINK("http://fiedler.ch/","fiedler.ch")</f>
        <v>fiedler.ch</v>
      </c>
      <c r="E9" s="21" t="s">
        <v>23</v>
      </c>
    </row>
    <row r="10" spans="1:5" ht="12.75" customHeight="1" x14ac:dyDescent="0.25">
      <c r="A10" s="18" t="s">
        <v>24</v>
      </c>
      <c r="B10" s="19" t="s">
        <v>17</v>
      </c>
      <c r="C10" s="19" t="s">
        <v>18</v>
      </c>
      <c r="D10" s="20" t="str">
        <f>HYPERLINK("http://universo.ch/","universo.ch")</f>
        <v>universo.ch</v>
      </c>
      <c r="E10" s="19"/>
    </row>
    <row r="11" spans="1:5" ht="12.75" customHeight="1" x14ac:dyDescent="0.25">
      <c r="A11" s="18" t="s">
        <v>25</v>
      </c>
      <c r="B11" s="19" t="s">
        <v>26</v>
      </c>
      <c r="C11" s="19" t="s">
        <v>18</v>
      </c>
      <c r="D11" s="20" t="str">
        <f t="shared" ref="D11:D12" si="0">HYPERLINK("http://imi-swiss.ch/","imi-swiss.ch")</f>
        <v>imi-swiss.ch</v>
      </c>
      <c r="E11" s="19"/>
    </row>
    <row r="12" spans="1:5" ht="12.75" customHeight="1" x14ac:dyDescent="0.25">
      <c r="A12" s="18" t="s">
        <v>25</v>
      </c>
      <c r="B12" s="19" t="s">
        <v>27</v>
      </c>
      <c r="C12" s="19" t="s">
        <v>18</v>
      </c>
      <c r="D12" s="20" t="str">
        <f t="shared" si="0"/>
        <v>imi-swiss.ch</v>
      </c>
      <c r="E12" s="19" t="s">
        <v>28</v>
      </c>
    </row>
    <row r="13" spans="1:5" ht="12.75" customHeight="1" x14ac:dyDescent="0.25">
      <c r="A13" s="18" t="s">
        <v>29</v>
      </c>
      <c r="B13" s="19" t="s">
        <v>30</v>
      </c>
      <c r="C13" s="19" t="s">
        <v>18</v>
      </c>
      <c r="D13" s="20" t="str">
        <f t="shared" ref="D13:D16" si="1">HYPERLINK("http://letempsmanufacture.ch/","letempsmanufacture.ch")</f>
        <v>letempsmanufacture.ch</v>
      </c>
      <c r="E13" s="19" t="s">
        <v>31</v>
      </c>
    </row>
    <row r="14" spans="1:5" ht="12.75" customHeight="1" x14ac:dyDescent="0.25">
      <c r="A14" s="18" t="s">
        <v>29</v>
      </c>
      <c r="B14" s="19" t="s">
        <v>32</v>
      </c>
      <c r="C14" s="19" t="s">
        <v>18</v>
      </c>
      <c r="D14" s="20" t="str">
        <f t="shared" si="1"/>
        <v>letempsmanufacture.ch</v>
      </c>
      <c r="E14" s="19"/>
    </row>
    <row r="15" spans="1:5" ht="12.75" customHeight="1" x14ac:dyDescent="0.25">
      <c r="A15" s="18" t="s">
        <v>29</v>
      </c>
      <c r="B15" s="19" t="s">
        <v>33</v>
      </c>
      <c r="C15" s="19" t="s">
        <v>18</v>
      </c>
      <c r="D15" s="20" t="str">
        <f t="shared" si="1"/>
        <v>letempsmanufacture.ch</v>
      </c>
      <c r="E15" s="19" t="s">
        <v>34</v>
      </c>
    </row>
    <row r="16" spans="1:5" ht="12.75" customHeight="1" x14ac:dyDescent="0.25">
      <c r="A16" s="18" t="s">
        <v>29</v>
      </c>
      <c r="B16" s="19" t="s">
        <v>35</v>
      </c>
      <c r="C16" s="19" t="s">
        <v>18</v>
      </c>
      <c r="D16" s="20" t="str">
        <f t="shared" si="1"/>
        <v>letempsmanufacture.ch</v>
      </c>
      <c r="E16" s="19" t="s">
        <v>36</v>
      </c>
    </row>
    <row r="17" spans="1:5" ht="12.75" customHeight="1" x14ac:dyDescent="0.25">
      <c r="A17" s="18" t="s">
        <v>37</v>
      </c>
      <c r="B17" s="19" t="s">
        <v>20</v>
      </c>
      <c r="C17" s="19" t="s">
        <v>18</v>
      </c>
      <c r="D17" s="20" t="str">
        <f>HYPERLINK("http://innopac.ch/","innopac.ch")</f>
        <v>innopac.ch</v>
      </c>
      <c r="E17" s="19"/>
    </row>
    <row r="18" spans="1:5" ht="12.75" customHeight="1" x14ac:dyDescent="0.25">
      <c r="A18" s="18" t="s">
        <v>38</v>
      </c>
      <c r="B18" s="19" t="s">
        <v>26</v>
      </c>
      <c r="C18" s="19" t="s">
        <v>18</v>
      </c>
      <c r="D18" s="20" t="str">
        <f>HYPERLINK("http://fraporlux.com/","fraporlux.com")</f>
        <v>fraporlux.com</v>
      </c>
      <c r="E18" s="19"/>
    </row>
    <row r="19" spans="1:5" ht="12.75" customHeight="1" x14ac:dyDescent="0.25">
      <c r="A19" s="18" t="s">
        <v>39</v>
      </c>
      <c r="B19" s="19" t="s">
        <v>40</v>
      </c>
      <c r="C19" s="19" t="s">
        <v>18</v>
      </c>
      <c r="D19" s="20" t="str">
        <f>HYPERLINK("http://salanitro.ch/","salanitro.ch")</f>
        <v>salanitro.ch</v>
      </c>
      <c r="E19" s="19"/>
    </row>
    <row r="20" spans="1:5" ht="12.75" customHeight="1" x14ac:dyDescent="0.25">
      <c r="A20" s="18" t="s">
        <v>41</v>
      </c>
      <c r="B20" s="19" t="s">
        <v>26</v>
      </c>
      <c r="C20" s="19" t="s">
        <v>18</v>
      </c>
      <c r="D20" s="20" t="str">
        <f>HYPERLINK("http://metallique.ch/","metallique.ch")</f>
        <v>metallique.ch</v>
      </c>
      <c r="E20" s="19"/>
    </row>
    <row r="21" spans="1:5" ht="12.75" customHeight="1" x14ac:dyDescent="0.25">
      <c r="A21" s="18" t="s">
        <v>42</v>
      </c>
      <c r="B21" s="19" t="s">
        <v>32</v>
      </c>
      <c r="C21" s="19" t="s">
        <v>18</v>
      </c>
      <c r="D21" s="20" t="str">
        <f>HYPERLINK("http://complitime.ch/","complitime.ch")</f>
        <v>complitime.ch</v>
      </c>
      <c r="E21" s="19" t="s">
        <v>43</v>
      </c>
    </row>
    <row r="22" spans="1:5" ht="12.75" customHeight="1" x14ac:dyDescent="0.25">
      <c r="A22" s="18" t="s">
        <v>44</v>
      </c>
      <c r="B22" s="19" t="s">
        <v>45</v>
      </c>
      <c r="C22" s="19" t="s">
        <v>18</v>
      </c>
      <c r="D22" s="20" t="str">
        <f t="shared" ref="D22:D25" si="2">HYPERLINK("http://dexel.ch/","dexel.ch")</f>
        <v>dexel.ch</v>
      </c>
      <c r="E22" s="19"/>
    </row>
    <row r="23" spans="1:5" ht="12.75" customHeight="1" x14ac:dyDescent="0.25">
      <c r="A23" s="18" t="s">
        <v>44</v>
      </c>
      <c r="B23" s="19" t="s">
        <v>46</v>
      </c>
      <c r="C23" s="19" t="s">
        <v>18</v>
      </c>
      <c r="D23" s="20" t="str">
        <f t="shared" si="2"/>
        <v>dexel.ch</v>
      </c>
      <c r="E23" s="19"/>
    </row>
    <row r="24" spans="1:5" ht="12.75" customHeight="1" x14ac:dyDescent="0.25">
      <c r="A24" s="18" t="s">
        <v>44</v>
      </c>
      <c r="B24" s="19" t="s">
        <v>26</v>
      </c>
      <c r="C24" s="19" t="s">
        <v>18</v>
      </c>
      <c r="D24" s="20" t="str">
        <f t="shared" si="2"/>
        <v>dexel.ch</v>
      </c>
      <c r="E24" s="19"/>
    </row>
    <row r="25" spans="1:5" ht="12.75" customHeight="1" x14ac:dyDescent="0.25">
      <c r="A25" s="18" t="s">
        <v>44</v>
      </c>
      <c r="B25" s="19" t="s">
        <v>30</v>
      </c>
      <c r="C25" s="19" t="s">
        <v>18</v>
      </c>
      <c r="D25" s="20" t="str">
        <f t="shared" si="2"/>
        <v>dexel.ch</v>
      </c>
      <c r="E25" s="19"/>
    </row>
    <row r="26" spans="1:5" ht="12.75" customHeight="1" x14ac:dyDescent="0.25">
      <c r="A26" s="18" t="s">
        <v>47</v>
      </c>
      <c r="B26" s="19" t="s">
        <v>26</v>
      </c>
      <c r="C26" s="19" t="s">
        <v>18</v>
      </c>
      <c r="D26" s="20" t="str">
        <f>HYPERLINK("http://montremo.ch/","montremo.ch")</f>
        <v>montremo.ch</v>
      </c>
      <c r="E26" s="19"/>
    </row>
    <row r="27" spans="1:5" ht="12.75" customHeight="1" x14ac:dyDescent="0.25">
      <c r="A27" s="18" t="s">
        <v>48</v>
      </c>
      <c r="B27" s="19" t="s">
        <v>26</v>
      </c>
      <c r="C27" s="19" t="s">
        <v>18</v>
      </c>
      <c r="D27" s="20" t="str">
        <f>HYPERLINK("http://artecad.ch/","artecad.ch")</f>
        <v>artecad.ch</v>
      </c>
      <c r="E27" s="19"/>
    </row>
    <row r="28" spans="1:5" ht="12.75" customHeight="1" x14ac:dyDescent="0.25">
      <c r="A28" s="18" t="s">
        <v>49</v>
      </c>
      <c r="B28" s="19" t="s">
        <v>45</v>
      </c>
      <c r="C28" s="19" t="s">
        <v>18</v>
      </c>
      <c r="D28" s="20" t="str">
        <f t="shared" ref="D28:D29" si="3">HYPERLINK("http://oread.ch/","oread.ch")</f>
        <v>oread.ch</v>
      </c>
      <c r="E28" s="19"/>
    </row>
    <row r="29" spans="1:5" ht="12.75" customHeight="1" x14ac:dyDescent="0.25">
      <c r="A29" s="18" t="s">
        <v>49</v>
      </c>
      <c r="B29" s="19" t="s">
        <v>50</v>
      </c>
      <c r="C29" s="19" t="s">
        <v>18</v>
      </c>
      <c r="D29" s="20" t="str">
        <f t="shared" si="3"/>
        <v>oread.ch</v>
      </c>
      <c r="E29" s="19"/>
    </row>
    <row r="30" spans="1:5" ht="12.75" customHeight="1" x14ac:dyDescent="0.25">
      <c r="A30" s="18" t="s">
        <v>51</v>
      </c>
      <c r="B30" s="19" t="s">
        <v>17</v>
      </c>
      <c r="C30" s="19" t="s">
        <v>52</v>
      </c>
      <c r="D30" s="20" t="str">
        <f>HYPERLINK("http://lapratique.fr/","lapratique.fr")</f>
        <v>lapratique.fr</v>
      </c>
      <c r="E30" s="19"/>
    </row>
    <row r="31" spans="1:5" ht="12.75" customHeight="1" x14ac:dyDescent="0.25">
      <c r="A31" s="18" t="s">
        <v>53</v>
      </c>
      <c r="B31" s="19" t="s">
        <v>30</v>
      </c>
      <c r="C31" s="19" t="s">
        <v>18</v>
      </c>
      <c r="D31" s="20" t="str">
        <f t="shared" ref="D31:D33" si="4">HYPERLINK("http://vauchermanufacture.ch/","vauchermanufacture.ch")</f>
        <v>vauchermanufacture.ch</v>
      </c>
      <c r="E31" s="19"/>
    </row>
    <row r="32" spans="1:5" ht="12.75" customHeight="1" x14ac:dyDescent="0.25">
      <c r="A32" s="18" t="s">
        <v>53</v>
      </c>
      <c r="B32" s="21" t="s">
        <v>33</v>
      </c>
      <c r="C32" s="19" t="s">
        <v>18</v>
      </c>
      <c r="D32" s="20" t="str">
        <f t="shared" si="4"/>
        <v>vauchermanufacture.ch</v>
      </c>
      <c r="E32" s="21" t="s">
        <v>54</v>
      </c>
    </row>
    <row r="33" spans="1:5" ht="12.75" customHeight="1" x14ac:dyDescent="0.25">
      <c r="A33" s="18" t="s">
        <v>53</v>
      </c>
      <c r="B33" s="21" t="s">
        <v>32</v>
      </c>
      <c r="C33" s="19" t="s">
        <v>18</v>
      </c>
      <c r="D33" s="20" t="str">
        <f t="shared" si="4"/>
        <v>vauchermanufacture.ch</v>
      </c>
      <c r="E33" s="19"/>
    </row>
    <row r="34" spans="1:5" ht="12.75" customHeight="1" x14ac:dyDescent="0.25">
      <c r="A34" s="18" t="s">
        <v>55</v>
      </c>
      <c r="B34" s="19" t="s">
        <v>26</v>
      </c>
      <c r="C34" s="19" t="s">
        <v>52</v>
      </c>
      <c r="D34" s="20" t="str">
        <f>HYPERLINK("http://emaillierie-vosgienne.fr/","emaillierie-vosgienne.fr")</f>
        <v>emaillierie-vosgienne.fr</v>
      </c>
      <c r="E34" s="19"/>
    </row>
    <row r="35" spans="1:5" ht="12.75" customHeight="1" x14ac:dyDescent="0.25">
      <c r="A35" s="18" t="s">
        <v>56</v>
      </c>
      <c r="B35" s="19" t="s">
        <v>35</v>
      </c>
      <c r="C35" s="19" t="s">
        <v>18</v>
      </c>
      <c r="D35" s="20" t="str">
        <f>HYPERLINK("http://centagora.com/","centagora.com")</f>
        <v>centagora.com</v>
      </c>
      <c r="E35" s="19" t="s">
        <v>57</v>
      </c>
    </row>
    <row r="36" spans="1:5" ht="12.75" customHeight="1" x14ac:dyDescent="0.25">
      <c r="A36" s="18" t="s">
        <v>58</v>
      </c>
      <c r="B36" s="19" t="s">
        <v>26</v>
      </c>
      <c r="C36" s="19" t="s">
        <v>18</v>
      </c>
      <c r="D36" s="20" t="str">
        <f t="shared" ref="D36:D37" si="5">HYPERLINK("http://horlyne.ch/","horlyne.ch")</f>
        <v>horlyne.ch</v>
      </c>
      <c r="E36" s="19" t="s">
        <v>59</v>
      </c>
    </row>
    <row r="37" spans="1:5" ht="12.75" customHeight="1" x14ac:dyDescent="0.25">
      <c r="A37" s="18" t="s">
        <v>58</v>
      </c>
      <c r="B37" s="19" t="s">
        <v>27</v>
      </c>
      <c r="C37" s="19" t="s">
        <v>18</v>
      </c>
      <c r="D37" s="20" t="str">
        <f t="shared" si="5"/>
        <v>horlyne.ch</v>
      </c>
      <c r="E37" s="19" t="s">
        <v>60</v>
      </c>
    </row>
    <row r="38" spans="1:5" ht="12.75" customHeight="1" x14ac:dyDescent="0.25">
      <c r="A38" s="18" t="s">
        <v>61</v>
      </c>
      <c r="B38" s="19" t="s">
        <v>20</v>
      </c>
      <c r="C38" s="19" t="s">
        <v>52</v>
      </c>
      <c r="D38" s="20" t="str">
        <f>HYPERLINK("http://westpack.fr/","westpack.fr")</f>
        <v>westpack.fr</v>
      </c>
      <c r="E38" s="19"/>
    </row>
    <row r="39" spans="1:5" ht="12.75" customHeight="1" x14ac:dyDescent="0.25">
      <c r="A39" s="18" t="s">
        <v>62</v>
      </c>
      <c r="B39" s="19" t="s">
        <v>20</v>
      </c>
      <c r="C39" s="19" t="s">
        <v>18</v>
      </c>
      <c r="D39" s="20" t="str">
        <f>HYPERLINK("http://packagingb2b.ch/","packagingb2b.ch")</f>
        <v>packagingb2b.ch</v>
      </c>
      <c r="E39" s="19"/>
    </row>
    <row r="40" spans="1:5" ht="12.75" customHeight="1" x14ac:dyDescent="0.25">
      <c r="A40" s="18" t="s">
        <v>63</v>
      </c>
      <c r="B40" s="19" t="s">
        <v>20</v>
      </c>
      <c r="C40" s="19" t="s">
        <v>64</v>
      </c>
      <c r="D40" s="20" t="str">
        <f>HYPERLINK("http://outils-horloger.de/","outils-horloger.de")</f>
        <v>outils-horloger.de</v>
      </c>
      <c r="E40" s="19"/>
    </row>
    <row r="41" spans="1:5" ht="12.75" customHeight="1" x14ac:dyDescent="0.25">
      <c r="A41" s="18" t="s">
        <v>65</v>
      </c>
      <c r="B41" s="19" t="s">
        <v>20</v>
      </c>
      <c r="C41" s="19" t="s">
        <v>64</v>
      </c>
      <c r="D41" s="20" t="str">
        <f>HYPERLINK("http://leser.de/","leser.de")</f>
        <v>leser.de</v>
      </c>
      <c r="E41" s="19"/>
    </row>
    <row r="42" spans="1:5" ht="12.75" customHeight="1" x14ac:dyDescent="0.25">
      <c r="A42" s="18" t="s">
        <v>66</v>
      </c>
      <c r="B42" s="19" t="s">
        <v>45</v>
      </c>
      <c r="C42" s="19" t="s">
        <v>64</v>
      </c>
      <c r="D42" s="20" t="str">
        <f t="shared" ref="D42:D44" si="6">HYPERLINK("http://sk-watchparts.com/","sk-watchparts.com")</f>
        <v>sk-watchparts.com</v>
      </c>
      <c r="E42" s="19" t="s">
        <v>67</v>
      </c>
    </row>
    <row r="43" spans="1:5" ht="12.75" customHeight="1" x14ac:dyDescent="0.25">
      <c r="A43" s="18" t="s">
        <v>66</v>
      </c>
      <c r="B43" s="19" t="s">
        <v>26</v>
      </c>
      <c r="C43" s="19" t="s">
        <v>64</v>
      </c>
      <c r="D43" s="20" t="str">
        <f t="shared" si="6"/>
        <v>sk-watchparts.com</v>
      </c>
      <c r="E43" s="19" t="s">
        <v>67</v>
      </c>
    </row>
    <row r="44" spans="1:5" ht="12.75" customHeight="1" x14ac:dyDescent="0.25">
      <c r="A44" s="18" t="s">
        <v>66</v>
      </c>
      <c r="B44" s="19" t="s">
        <v>17</v>
      </c>
      <c r="C44" s="19" t="s">
        <v>64</v>
      </c>
      <c r="D44" s="20" t="str">
        <f t="shared" si="6"/>
        <v>sk-watchparts.com</v>
      </c>
      <c r="E44" s="19" t="s">
        <v>67</v>
      </c>
    </row>
    <row r="45" spans="1:5" ht="12.75" customHeight="1" x14ac:dyDescent="0.25">
      <c r="A45" s="18" t="s">
        <v>68</v>
      </c>
      <c r="B45" s="19" t="s">
        <v>17</v>
      </c>
      <c r="C45" s="19" t="s">
        <v>18</v>
      </c>
      <c r="D45" s="20" t="str">
        <f>HYPERLINK("http://t-technology.ch/","t-technology.ch")</f>
        <v>t-technology.ch</v>
      </c>
      <c r="E45" s="19"/>
    </row>
    <row r="46" spans="1:5" ht="12.75" customHeight="1" x14ac:dyDescent="0.25">
      <c r="A46" s="18" t="s">
        <v>69</v>
      </c>
      <c r="B46" s="19" t="s">
        <v>20</v>
      </c>
      <c r="C46" s="19" t="s">
        <v>18</v>
      </c>
      <c r="D46" s="20" t="str">
        <f>HYPERLINK("http://glanzmann.ch/","glanzmann.ch")</f>
        <v>glanzmann.ch</v>
      </c>
      <c r="E46" s="19" t="s">
        <v>70</v>
      </c>
    </row>
    <row r="47" spans="1:5" ht="12.75" customHeight="1" x14ac:dyDescent="0.25">
      <c r="A47" s="18" t="s">
        <v>71</v>
      </c>
      <c r="B47" s="19" t="s">
        <v>17</v>
      </c>
      <c r="C47" s="19" t="s">
        <v>18</v>
      </c>
      <c r="D47" s="20" t="str">
        <f>HYPERLINK("http://aiguilla.ch/","aiguilla.ch")</f>
        <v>aiguilla.ch</v>
      </c>
      <c r="E47" s="19"/>
    </row>
    <row r="48" spans="1:5" ht="12.75" customHeight="1" x14ac:dyDescent="0.25">
      <c r="A48" s="18" t="s">
        <v>72</v>
      </c>
      <c r="B48" s="19" t="s">
        <v>17</v>
      </c>
      <c r="C48" s="19" t="s">
        <v>18</v>
      </c>
      <c r="D48" s="20" t="str">
        <f>HYPERLINK("http://technocutsa.ch/","technocutsa.ch")</f>
        <v>technocutsa.ch</v>
      </c>
      <c r="E48" s="19"/>
    </row>
    <row r="49" spans="1:5" ht="12.75" customHeight="1" x14ac:dyDescent="0.25">
      <c r="A49" s="18" t="s">
        <v>73</v>
      </c>
      <c r="B49" s="19" t="s">
        <v>17</v>
      </c>
      <c r="C49" s="19" t="s">
        <v>18</v>
      </c>
      <c r="D49" s="20" t="str">
        <f>HYPERLINK("http://taratec.ch/","taratec.ch")</f>
        <v>taratec.ch</v>
      </c>
      <c r="E49" s="19"/>
    </row>
    <row r="50" spans="1:5" ht="12.75" customHeight="1" x14ac:dyDescent="0.25">
      <c r="A50" s="18" t="s">
        <v>74</v>
      </c>
      <c r="B50" s="19" t="s">
        <v>20</v>
      </c>
      <c r="C50" s="19" t="s">
        <v>18</v>
      </c>
      <c r="D50" s="20" t="str">
        <f>HYPERLINK("http://modelgroup.com/","modelgroup.com")</f>
        <v>modelgroup.com</v>
      </c>
      <c r="E50" s="19" t="s">
        <v>75</v>
      </c>
    </row>
    <row r="51" spans="1:5" ht="12.75" customHeight="1" x14ac:dyDescent="0.25">
      <c r="A51" s="18" t="s">
        <v>73</v>
      </c>
      <c r="B51" s="19" t="s">
        <v>26</v>
      </c>
      <c r="C51" s="19" t="s">
        <v>18</v>
      </c>
      <c r="D51" s="20" t="str">
        <f>HYPERLINK("http://taratec.ch/","taratec.ch")</f>
        <v>taratec.ch</v>
      </c>
      <c r="E51" s="19"/>
    </row>
    <row r="52" spans="1:5" ht="27.75" customHeight="1" x14ac:dyDescent="0.25">
      <c r="A52" s="22" t="s">
        <v>76</v>
      </c>
      <c r="B52" s="23" t="s">
        <v>27</v>
      </c>
      <c r="C52" s="23" t="s">
        <v>18</v>
      </c>
      <c r="D52" s="24" t="str">
        <f>HYPERLINK("http://prototec.ch/","prototec.ch")</f>
        <v>prototec.ch</v>
      </c>
      <c r="E52" s="25" t="s">
        <v>77</v>
      </c>
    </row>
    <row r="53" spans="1:5" ht="12.75" customHeight="1" x14ac:dyDescent="0.25">
      <c r="A53" s="18" t="s">
        <v>78</v>
      </c>
      <c r="B53" s="19" t="s">
        <v>26</v>
      </c>
      <c r="C53" s="19" t="s">
        <v>18</v>
      </c>
      <c r="D53" s="20" t="str">
        <f>HYPERLINK("http://ajs-production.ch/","ajs-production.ch")</f>
        <v>ajs-production.ch</v>
      </c>
      <c r="E53" s="19"/>
    </row>
    <row r="54" spans="1:5" ht="12.75" customHeight="1" x14ac:dyDescent="0.25">
      <c r="A54" s="18" t="s">
        <v>79</v>
      </c>
      <c r="B54" s="19" t="s">
        <v>27</v>
      </c>
      <c r="C54" s="19" t="s">
        <v>18</v>
      </c>
      <c r="D54" s="20" t="str">
        <f t="shared" ref="D54:D55" si="7">HYPERLINK("http://systech-analytics.com/","systech-analytics.com")</f>
        <v>systech-analytics.com</v>
      </c>
      <c r="E54" s="19" t="s">
        <v>80</v>
      </c>
    </row>
    <row r="55" spans="1:5" ht="12.75" customHeight="1" x14ac:dyDescent="0.25">
      <c r="A55" s="18" t="s">
        <v>79</v>
      </c>
      <c r="B55" s="19" t="s">
        <v>81</v>
      </c>
      <c r="C55" s="19" t="s">
        <v>18</v>
      </c>
      <c r="D55" s="20" t="str">
        <f t="shared" si="7"/>
        <v>systech-analytics.com</v>
      </c>
      <c r="E55" s="19" t="s">
        <v>80</v>
      </c>
    </row>
    <row r="56" spans="1:5" ht="12.75" customHeight="1" x14ac:dyDescent="0.25">
      <c r="A56" s="18" t="s">
        <v>78</v>
      </c>
      <c r="B56" s="19" t="s">
        <v>17</v>
      </c>
      <c r="C56" s="19" t="s">
        <v>18</v>
      </c>
      <c r="D56" s="20" t="str">
        <f t="shared" ref="D56:D58" si="8">HYPERLINK("http://ajs-production.ch/","ajs-production.ch")</f>
        <v>ajs-production.ch</v>
      </c>
      <c r="E56" s="19"/>
    </row>
    <row r="57" spans="1:5" ht="12.75" customHeight="1" x14ac:dyDescent="0.25">
      <c r="A57" s="18" t="s">
        <v>78</v>
      </c>
      <c r="B57" s="19" t="s">
        <v>27</v>
      </c>
      <c r="C57" s="19" t="s">
        <v>18</v>
      </c>
      <c r="D57" s="20" t="str">
        <f t="shared" si="8"/>
        <v>ajs-production.ch</v>
      </c>
      <c r="E57" s="19" t="s">
        <v>82</v>
      </c>
    </row>
    <row r="58" spans="1:5" ht="12.75" customHeight="1" x14ac:dyDescent="0.25">
      <c r="A58" s="18" t="s">
        <v>78</v>
      </c>
      <c r="B58" s="19" t="s">
        <v>83</v>
      </c>
      <c r="C58" s="19" t="s">
        <v>18</v>
      </c>
      <c r="D58" s="20" t="str">
        <f t="shared" si="8"/>
        <v>ajs-production.ch</v>
      </c>
      <c r="E58" s="19"/>
    </row>
    <row r="59" spans="1:5" ht="12.75" customHeight="1" x14ac:dyDescent="0.25">
      <c r="A59" s="18" t="s">
        <v>84</v>
      </c>
      <c r="B59" s="19" t="s">
        <v>17</v>
      </c>
      <c r="C59" s="19" t="s">
        <v>18</v>
      </c>
      <c r="D59" s="20" t="str">
        <f t="shared" ref="D59:D62" si="9">HYPERLINK("http://gecoh.ch/","gecoh.ch")</f>
        <v>gecoh.ch</v>
      </c>
      <c r="E59" s="19"/>
    </row>
    <row r="60" spans="1:5" ht="12.75" customHeight="1" x14ac:dyDescent="0.25">
      <c r="A60" s="18" t="s">
        <v>84</v>
      </c>
      <c r="B60" s="19" t="s">
        <v>26</v>
      </c>
      <c r="C60" s="19" t="s">
        <v>18</v>
      </c>
      <c r="D60" s="20" t="str">
        <f t="shared" si="9"/>
        <v>gecoh.ch</v>
      </c>
      <c r="E60" s="19"/>
    </row>
    <row r="61" spans="1:5" ht="12.75" customHeight="1" x14ac:dyDescent="0.25">
      <c r="A61" s="18" t="s">
        <v>84</v>
      </c>
      <c r="B61" s="19" t="s">
        <v>27</v>
      </c>
      <c r="C61" s="19" t="s">
        <v>18</v>
      </c>
      <c r="D61" s="20" t="str">
        <f t="shared" si="9"/>
        <v>gecoh.ch</v>
      </c>
      <c r="E61" s="19" t="s">
        <v>85</v>
      </c>
    </row>
    <row r="62" spans="1:5" ht="12.75" customHeight="1" x14ac:dyDescent="0.25">
      <c r="A62" s="18" t="s">
        <v>84</v>
      </c>
      <c r="B62" s="19" t="s">
        <v>46</v>
      </c>
      <c r="C62" s="19" t="s">
        <v>18</v>
      </c>
      <c r="D62" s="20" t="str">
        <f t="shared" si="9"/>
        <v>gecoh.ch</v>
      </c>
      <c r="E62" s="19"/>
    </row>
    <row r="63" spans="1:5" ht="12.75" customHeight="1" x14ac:dyDescent="0.25">
      <c r="A63" s="18" t="s">
        <v>86</v>
      </c>
      <c r="B63" s="19" t="s">
        <v>33</v>
      </c>
      <c r="C63" s="19" t="s">
        <v>18</v>
      </c>
      <c r="D63" s="20" t="str">
        <f>HYPERLINK("http://lajouxperret.com/","lajouxperret.com")</f>
        <v>lajouxperret.com</v>
      </c>
      <c r="E63" s="21" t="s">
        <v>87</v>
      </c>
    </row>
    <row r="64" spans="1:5" ht="12.75" customHeight="1" x14ac:dyDescent="0.25">
      <c r="A64" s="18" t="s">
        <v>88</v>
      </c>
      <c r="B64" s="19" t="s">
        <v>17</v>
      </c>
      <c r="C64" s="19" t="s">
        <v>18</v>
      </c>
      <c r="D64" s="20" t="str">
        <f>HYPERLINK("http://gmgc.ch/","gmgc.ch")</f>
        <v>gmgc.ch</v>
      </c>
      <c r="E64" s="19"/>
    </row>
    <row r="65" spans="1:5" ht="12.75" customHeight="1" x14ac:dyDescent="0.25">
      <c r="A65" s="18" t="s">
        <v>89</v>
      </c>
      <c r="B65" s="19" t="s">
        <v>45</v>
      </c>
      <c r="C65" s="19" t="s">
        <v>18</v>
      </c>
      <c r="D65" s="20" t="str">
        <f t="shared" ref="D65:D69" si="10">HYPERLINK("http://gva-montres.ch/","gva-montres.ch")</f>
        <v>gva-montres.ch</v>
      </c>
      <c r="E65" s="19"/>
    </row>
    <row r="66" spans="1:5" ht="12.75" customHeight="1" x14ac:dyDescent="0.25">
      <c r="A66" s="18" t="s">
        <v>89</v>
      </c>
      <c r="B66" s="19" t="s">
        <v>26</v>
      </c>
      <c r="C66" s="19" t="s">
        <v>18</v>
      </c>
      <c r="D66" s="20" t="str">
        <f t="shared" si="10"/>
        <v>gva-montres.ch</v>
      </c>
      <c r="E66" s="19"/>
    </row>
    <row r="67" spans="1:5" ht="12.75" customHeight="1" x14ac:dyDescent="0.25">
      <c r="A67" s="18" t="s">
        <v>89</v>
      </c>
      <c r="B67" s="19" t="s">
        <v>17</v>
      </c>
      <c r="C67" s="19" t="s">
        <v>18</v>
      </c>
      <c r="D67" s="20" t="str">
        <f t="shared" si="10"/>
        <v>gva-montres.ch</v>
      </c>
      <c r="E67" s="19"/>
    </row>
    <row r="68" spans="1:5" ht="12.75" customHeight="1" x14ac:dyDescent="0.25">
      <c r="A68" s="18" t="s">
        <v>89</v>
      </c>
      <c r="B68" s="19" t="s">
        <v>46</v>
      </c>
      <c r="C68" s="19" t="s">
        <v>18</v>
      </c>
      <c r="D68" s="20" t="str">
        <f t="shared" si="10"/>
        <v>gva-montres.ch</v>
      </c>
      <c r="E68" s="19"/>
    </row>
    <row r="69" spans="1:5" ht="12.75" customHeight="1" x14ac:dyDescent="0.25">
      <c r="A69" s="18" t="s">
        <v>89</v>
      </c>
      <c r="B69" s="19" t="s">
        <v>50</v>
      </c>
      <c r="C69" s="19" t="s">
        <v>18</v>
      </c>
      <c r="D69" s="20" t="str">
        <f t="shared" si="10"/>
        <v>gva-montres.ch</v>
      </c>
      <c r="E69" s="19"/>
    </row>
    <row r="70" spans="1:5" ht="12.75" customHeight="1" x14ac:dyDescent="0.25">
      <c r="A70" s="18" t="s">
        <v>90</v>
      </c>
      <c r="B70" s="19" t="s">
        <v>33</v>
      </c>
      <c r="C70" s="19" t="s">
        <v>18</v>
      </c>
      <c r="D70" s="20" t="str">
        <f>HYPERLINK("http://swisstp.com/","swisstp.com")</f>
        <v>swisstp.com</v>
      </c>
      <c r="E70" s="19" t="s">
        <v>91</v>
      </c>
    </row>
    <row r="71" spans="1:5" ht="12.75" customHeight="1" x14ac:dyDescent="0.25">
      <c r="A71" s="18" t="s">
        <v>92</v>
      </c>
      <c r="B71" s="19" t="s">
        <v>33</v>
      </c>
      <c r="C71" s="19" t="s">
        <v>18</v>
      </c>
      <c r="D71" s="20" t="str">
        <f>HYPERLINK("http://sellita.ch/","sellita.ch")</f>
        <v>sellita.ch</v>
      </c>
      <c r="E71" s="19"/>
    </row>
    <row r="72" spans="1:5" ht="12.75" customHeight="1" x14ac:dyDescent="0.25">
      <c r="A72" s="18" t="s">
        <v>93</v>
      </c>
      <c r="B72" s="19" t="s">
        <v>83</v>
      </c>
      <c r="C72" s="19" t="s">
        <v>18</v>
      </c>
      <c r="D72" s="20" t="str">
        <f>HYPERLINK("http://monyco.ch/","monyco.ch")</f>
        <v>monyco.ch</v>
      </c>
      <c r="E72" s="19"/>
    </row>
    <row r="73" spans="1:5" ht="12.75" customHeight="1" x14ac:dyDescent="0.25">
      <c r="A73" s="18" t="s">
        <v>94</v>
      </c>
      <c r="B73" s="19" t="s">
        <v>26</v>
      </c>
      <c r="C73" s="19" t="s">
        <v>18</v>
      </c>
      <c r="D73" s="20" t="str">
        <f t="shared" ref="D73:D74" si="11">HYPERLINK("http://precicomp.ch/","precicomp.ch")</f>
        <v>precicomp.ch</v>
      </c>
      <c r="E73" s="19" t="s">
        <v>95</v>
      </c>
    </row>
    <row r="74" spans="1:5" ht="12.75" customHeight="1" x14ac:dyDescent="0.25">
      <c r="A74" s="18" t="s">
        <v>94</v>
      </c>
      <c r="B74" s="19" t="s">
        <v>17</v>
      </c>
      <c r="C74" s="19" t="s">
        <v>18</v>
      </c>
      <c r="D74" s="20" t="str">
        <f t="shared" si="11"/>
        <v>precicomp.ch</v>
      </c>
      <c r="E74" s="19"/>
    </row>
    <row r="75" spans="1:5" ht="12.75" customHeight="1" x14ac:dyDescent="0.25">
      <c r="A75" s="18" t="s">
        <v>96</v>
      </c>
      <c r="B75" s="19" t="s">
        <v>27</v>
      </c>
      <c r="C75" s="19" t="s">
        <v>18</v>
      </c>
      <c r="D75" s="20" t="str">
        <f t="shared" ref="D75:D76" si="12">HYPERLINK("http://regence-production.ch/","regence-production.ch")</f>
        <v>regence-production.ch</v>
      </c>
      <c r="E75" s="19" t="s">
        <v>97</v>
      </c>
    </row>
    <row r="76" spans="1:5" ht="12.75" customHeight="1" x14ac:dyDescent="0.25">
      <c r="A76" s="18" t="s">
        <v>96</v>
      </c>
      <c r="B76" s="19" t="s">
        <v>17</v>
      </c>
      <c r="C76" s="19" t="s">
        <v>18</v>
      </c>
      <c r="D76" s="20" t="str">
        <f t="shared" si="12"/>
        <v>regence-production.ch</v>
      </c>
      <c r="E76" s="19"/>
    </row>
    <row r="77" spans="1:5" ht="12.75" customHeight="1" x14ac:dyDescent="0.3">
      <c r="A77" s="18" t="s">
        <v>98</v>
      </c>
      <c r="B77" s="19" t="s">
        <v>50</v>
      </c>
      <c r="C77" s="19" t="s">
        <v>64</v>
      </c>
      <c r="D77" s="26" t="str">
        <f>HYPERLINK("http://jost-verschluesse.de/","jost-verschluesse.de")</f>
        <v>jost-verschluesse.de</v>
      </c>
      <c r="E77" s="19"/>
    </row>
    <row r="78" spans="1:5" ht="12.75" customHeight="1" x14ac:dyDescent="0.25">
      <c r="A78" s="18" t="s">
        <v>99</v>
      </c>
      <c r="B78" s="19" t="s">
        <v>26</v>
      </c>
      <c r="C78" s="19" t="s">
        <v>64</v>
      </c>
      <c r="D78" s="20" t="str">
        <f>HYPERLINK("http://cador.de/","cador.de")</f>
        <v>cador.de</v>
      </c>
      <c r="E78" s="19"/>
    </row>
    <row r="79" spans="1:5" ht="12.75" customHeight="1" x14ac:dyDescent="0.25">
      <c r="A79" s="18" t="s">
        <v>100</v>
      </c>
      <c r="B79" s="19" t="s">
        <v>101</v>
      </c>
      <c r="C79" s="19" t="s">
        <v>64</v>
      </c>
      <c r="D79" s="20" t="str">
        <f t="shared" ref="D79:D80" si="13">HYPERLINK("http://groh-ripp.de/","groh-ripp.de")</f>
        <v>groh-ripp.de</v>
      </c>
      <c r="E79" s="19"/>
    </row>
    <row r="80" spans="1:5" ht="12.75" customHeight="1" x14ac:dyDescent="0.25">
      <c r="A80" s="18" t="s">
        <v>100</v>
      </c>
      <c r="B80" s="19" t="s">
        <v>26</v>
      </c>
      <c r="C80" s="19" t="s">
        <v>64</v>
      </c>
      <c r="D80" s="20" t="str">
        <f t="shared" si="13"/>
        <v>groh-ripp.de</v>
      </c>
      <c r="E80" s="19"/>
    </row>
    <row r="81" spans="1:5" ht="12.75" customHeight="1" x14ac:dyDescent="0.25">
      <c r="A81" s="18" t="s">
        <v>102</v>
      </c>
      <c r="B81" s="19" t="s">
        <v>45</v>
      </c>
      <c r="C81" s="19" t="s">
        <v>64</v>
      </c>
      <c r="D81" s="20" t="str">
        <f>HYPERLINK("http://ickler.de/","ickler.de")</f>
        <v>ickler.de</v>
      </c>
      <c r="E81" s="19"/>
    </row>
    <row r="82" spans="1:5" ht="12.75" customHeight="1" x14ac:dyDescent="0.25">
      <c r="A82" s="18" t="s">
        <v>103</v>
      </c>
      <c r="B82" s="19" t="s">
        <v>46</v>
      </c>
      <c r="C82" s="19" t="s">
        <v>64</v>
      </c>
      <c r="D82" s="20" t="str">
        <f t="shared" ref="D82:D83" si="14">HYPERLINK("http://watchparts.de/","watchparts.de")</f>
        <v>watchparts.de</v>
      </c>
      <c r="E82" s="19"/>
    </row>
    <row r="83" spans="1:5" ht="12.75" customHeight="1" x14ac:dyDescent="0.25">
      <c r="A83" s="18" t="s">
        <v>103</v>
      </c>
      <c r="B83" s="19" t="s">
        <v>50</v>
      </c>
      <c r="C83" s="19" t="s">
        <v>64</v>
      </c>
      <c r="D83" s="20" t="str">
        <f t="shared" si="14"/>
        <v>watchparts.de</v>
      </c>
      <c r="E83" s="19"/>
    </row>
    <row r="84" spans="1:5" ht="12.75" customHeight="1" x14ac:dyDescent="0.25">
      <c r="A84" s="18" t="s">
        <v>104</v>
      </c>
      <c r="B84" s="19" t="s">
        <v>26</v>
      </c>
      <c r="C84" s="19" t="s">
        <v>64</v>
      </c>
      <c r="D84" s="20" t="str">
        <f>HYPERLINK("http://schaetzle-zifferblaetter.de/","schaetzle-zifferblaetter.de")</f>
        <v>schaetzle-zifferblaetter.de</v>
      </c>
      <c r="E84" s="19"/>
    </row>
    <row r="85" spans="1:5" ht="12.75" customHeight="1" x14ac:dyDescent="0.25">
      <c r="A85" s="18" t="s">
        <v>105</v>
      </c>
      <c r="B85" s="19" t="s">
        <v>45</v>
      </c>
      <c r="C85" s="19" t="s">
        <v>64</v>
      </c>
      <c r="D85" s="20" t="str">
        <f>HYPERLINK("http://rp-uhrgehaeuse.de/","rp-uhrgehaeuse.de")</f>
        <v>rp-uhrgehaeuse.de</v>
      </c>
      <c r="E85" s="19"/>
    </row>
    <row r="86" spans="1:5" ht="12.75" customHeight="1" x14ac:dyDescent="0.25">
      <c r="A86" s="18" t="s">
        <v>106</v>
      </c>
      <c r="B86" s="19" t="s">
        <v>26</v>
      </c>
      <c r="C86" s="19" t="s">
        <v>64</v>
      </c>
      <c r="D86" s="20" t="str">
        <f>HYPERLINK("http://schaetzle-zifferblaetter.de/","schaetzle-zifferblaetter.de")</f>
        <v>schaetzle-zifferblaetter.de</v>
      </c>
      <c r="E86" s="19"/>
    </row>
    <row r="87" spans="1:5" ht="12.75" customHeight="1" x14ac:dyDescent="0.25">
      <c r="A87" s="18" t="s">
        <v>107</v>
      </c>
      <c r="B87" s="19" t="s">
        <v>46</v>
      </c>
      <c r="C87" s="19" t="s">
        <v>64</v>
      </c>
      <c r="D87" s="20" t="str">
        <f>HYPERLINK("http://kaufmann.de/","kaufmann.de")</f>
        <v>kaufmann.de</v>
      </c>
      <c r="E87" s="19"/>
    </row>
    <row r="88" spans="1:5" ht="12.75" customHeight="1" x14ac:dyDescent="0.25">
      <c r="A88" s="18" t="s">
        <v>108</v>
      </c>
      <c r="B88" s="19" t="s">
        <v>46</v>
      </c>
      <c r="C88" s="19" t="s">
        <v>52</v>
      </c>
      <c r="D88" s="20" t="str">
        <f>HYPERLINK("http://lebraceletfrancais.fr/","lebraceletfrancais.fr")</f>
        <v>lebraceletfrancais.fr</v>
      </c>
      <c r="E88" s="19"/>
    </row>
    <row r="89" spans="1:5" ht="12.75" customHeight="1" x14ac:dyDescent="0.25">
      <c r="A89" s="18" t="s">
        <v>109</v>
      </c>
      <c r="B89" s="19" t="s">
        <v>46</v>
      </c>
      <c r="C89" s="19" t="s">
        <v>52</v>
      </c>
      <c r="D89" s="20" t="str">
        <f t="shared" ref="D89:D91" si="15">HYPERLINK("http://jlburdet.com/","jlburdet.com")</f>
        <v>jlburdet.com</v>
      </c>
      <c r="E89" s="19"/>
    </row>
    <row r="90" spans="1:5" ht="12.75" customHeight="1" x14ac:dyDescent="0.25">
      <c r="A90" s="18" t="s">
        <v>109</v>
      </c>
      <c r="B90" s="19" t="s">
        <v>50</v>
      </c>
      <c r="C90" s="19" t="s">
        <v>52</v>
      </c>
      <c r="D90" s="20" t="str">
        <f t="shared" si="15"/>
        <v>jlburdet.com</v>
      </c>
      <c r="E90" s="19"/>
    </row>
    <row r="91" spans="1:5" ht="12.75" customHeight="1" x14ac:dyDescent="0.25">
      <c r="A91" s="18" t="s">
        <v>109</v>
      </c>
      <c r="B91" s="19" t="s">
        <v>45</v>
      </c>
      <c r="C91" s="19" t="s">
        <v>52</v>
      </c>
      <c r="D91" s="20" t="str">
        <f t="shared" si="15"/>
        <v>jlburdet.com</v>
      </c>
      <c r="E91" s="19"/>
    </row>
    <row r="92" spans="1:5" ht="12.75" customHeight="1" x14ac:dyDescent="0.25">
      <c r="A92" s="18" t="s">
        <v>110</v>
      </c>
      <c r="B92" s="19" t="s">
        <v>27</v>
      </c>
      <c r="C92" s="19" t="s">
        <v>52</v>
      </c>
      <c r="D92" s="20" t="str">
        <f>HYPERLINK("http://fralsen.com/","fralsen.com")</f>
        <v>fralsen.com</v>
      </c>
      <c r="E92" s="19" t="s">
        <v>111</v>
      </c>
    </row>
    <row r="93" spans="1:5" ht="12.75" customHeight="1" x14ac:dyDescent="0.25">
      <c r="A93" s="18" t="s">
        <v>112</v>
      </c>
      <c r="B93" s="19" t="s">
        <v>113</v>
      </c>
      <c r="C93" s="19" t="s">
        <v>52</v>
      </c>
      <c r="D93" s="20" t="str">
        <f>HYPERLINK("http://abpparis.fr/","abpparis.fr")</f>
        <v>abpparis.fr</v>
      </c>
      <c r="E93" s="19"/>
    </row>
    <row r="94" spans="1:5" ht="12.75" customHeight="1" x14ac:dyDescent="0.25">
      <c r="A94" s="18" t="s">
        <v>114</v>
      </c>
      <c r="B94" s="19" t="s">
        <v>113</v>
      </c>
      <c r="C94" s="19" t="s">
        <v>52</v>
      </c>
      <c r="D94" s="20" t="str">
        <f>HYPERLINK("http://camillefournet.com/","camillefournet.com")</f>
        <v>camillefournet.com</v>
      </c>
      <c r="E94" s="19"/>
    </row>
    <row r="95" spans="1:5" ht="12.75" customHeight="1" x14ac:dyDescent="0.25">
      <c r="A95" s="18" t="s">
        <v>115</v>
      </c>
      <c r="B95" s="19" t="s">
        <v>113</v>
      </c>
      <c r="C95" s="19" t="s">
        <v>52</v>
      </c>
      <c r="D95" s="20" t="str">
        <f>HYPERLINK("http://groupe-creations-perrin.fr/","groupe-creations-perrin.fr")</f>
        <v>groupe-creations-perrin.fr</v>
      </c>
      <c r="E95" s="19"/>
    </row>
    <row r="96" spans="1:5" ht="12.75" customHeight="1" x14ac:dyDescent="0.25">
      <c r="A96" s="18" t="s">
        <v>116</v>
      </c>
      <c r="B96" s="19" t="s">
        <v>113</v>
      </c>
      <c r="C96" s="19" t="s">
        <v>52</v>
      </c>
      <c r="D96" s="20" t="str">
        <f>HYPERLINK("http://jean-rousseau.com/","jean-rousseau.com")</f>
        <v>jean-rousseau.com</v>
      </c>
      <c r="E96" s="19"/>
    </row>
    <row r="97" spans="1:5" ht="12.75" customHeight="1" x14ac:dyDescent="0.25">
      <c r="A97" s="18" t="s">
        <v>117</v>
      </c>
      <c r="B97" s="19" t="s">
        <v>113</v>
      </c>
      <c r="C97" s="19" t="s">
        <v>52</v>
      </c>
      <c r="D97" s="20" t="str">
        <f>HYPERLINK("http://scarlett-bracelets-paris.com/","scarlett-bracelets-paris.com")</f>
        <v>scarlett-bracelets-paris.com</v>
      </c>
      <c r="E97" s="19"/>
    </row>
    <row r="98" spans="1:5" ht="12.75" customHeight="1" x14ac:dyDescent="0.25">
      <c r="A98" s="18" t="s">
        <v>118</v>
      </c>
      <c r="B98" s="19" t="s">
        <v>113</v>
      </c>
      <c r="C98" s="19" t="s">
        <v>52</v>
      </c>
      <c r="D98" s="20" t="str">
        <f>HYPERLINK("http://atelierthibot.com/","atelierthibot.com")</f>
        <v>atelierthibot.com</v>
      </c>
      <c r="E98" s="19"/>
    </row>
    <row r="99" spans="1:5" ht="12.75" customHeight="1" x14ac:dyDescent="0.25">
      <c r="A99" s="18" t="s">
        <v>61</v>
      </c>
      <c r="B99" s="19" t="s">
        <v>20</v>
      </c>
      <c r="C99" s="19" t="s">
        <v>52</v>
      </c>
      <c r="D99" s="20" t="str">
        <f>HYPERLINK("http://westpack.fr/","westpack.fr")</f>
        <v>westpack.fr</v>
      </c>
      <c r="E99" s="19"/>
    </row>
    <row r="100" spans="1:5" ht="12.75" customHeight="1" x14ac:dyDescent="0.25">
      <c r="A100" s="18" t="s">
        <v>65</v>
      </c>
      <c r="B100" s="19" t="s">
        <v>20</v>
      </c>
      <c r="C100" s="19" t="s">
        <v>64</v>
      </c>
      <c r="D100" s="20" t="str">
        <f>HYPERLINK("http://leser.de/","leser.de")</f>
        <v>leser.de</v>
      </c>
      <c r="E100" s="19"/>
    </row>
    <row r="101" spans="1:5" ht="12.75" customHeight="1" x14ac:dyDescent="0.25">
      <c r="A101" s="18" t="s">
        <v>119</v>
      </c>
      <c r="B101" s="19" t="s">
        <v>113</v>
      </c>
      <c r="C101" s="19" t="s">
        <v>52</v>
      </c>
      <c r="D101" s="20" t="str">
        <f>HYPERLINK("http://atelier-romane.fr/","atelier-romane.fr")</f>
        <v>atelier-romane.fr</v>
      </c>
      <c r="E101" s="19"/>
    </row>
    <row r="102" spans="1:5" ht="12.75" customHeight="1" x14ac:dyDescent="0.25">
      <c r="A102" s="18" t="s">
        <v>120</v>
      </c>
      <c r="B102" s="19" t="s">
        <v>20</v>
      </c>
      <c r="C102" s="19" t="s">
        <v>52</v>
      </c>
      <c r="D102" s="20" t="str">
        <f>HYPERLINK("http://fleurus.fr/","fleurus.fr")</f>
        <v>fleurus.fr</v>
      </c>
      <c r="E102" s="19"/>
    </row>
    <row r="103" spans="1:5" ht="12.75" customHeight="1" x14ac:dyDescent="0.25">
      <c r="A103" s="18" t="s">
        <v>121</v>
      </c>
      <c r="B103" s="19" t="s">
        <v>113</v>
      </c>
      <c r="C103" s="19" t="s">
        <v>52</v>
      </c>
      <c r="D103" s="20" t="str">
        <f>HYPERLINK("http://sibra-manufacture.fr/","sibra-manufacture.fr")</f>
        <v>sibra-manufacture.fr</v>
      </c>
      <c r="E103" s="19"/>
    </row>
    <row r="104" spans="1:5" ht="12.75" customHeight="1" x14ac:dyDescent="0.25">
      <c r="A104" s="27" t="s">
        <v>122</v>
      </c>
      <c r="B104" s="25" t="s">
        <v>35</v>
      </c>
      <c r="C104" s="28" t="s">
        <v>123</v>
      </c>
      <c r="D104" s="29" t="str">
        <f t="shared" ref="D104:D105" si="16">HYPERLINK("http://montrichardwatch.com/","montrichardwatch.com")</f>
        <v>montrichardwatch.com</v>
      </c>
      <c r="E104" s="28" t="s">
        <v>124</v>
      </c>
    </row>
    <row r="105" spans="1:5" ht="12.75" customHeight="1" x14ac:dyDescent="0.25">
      <c r="A105" s="27" t="s">
        <v>122</v>
      </c>
      <c r="B105" s="25" t="s">
        <v>30</v>
      </c>
      <c r="C105" s="28" t="s">
        <v>123</v>
      </c>
      <c r="D105" s="29" t="str">
        <f t="shared" si="16"/>
        <v>montrichardwatch.com</v>
      </c>
      <c r="E105" s="28" t="s">
        <v>125</v>
      </c>
    </row>
    <row r="106" spans="1:5" ht="12.75" customHeight="1" x14ac:dyDescent="0.25">
      <c r="A106" s="18" t="s">
        <v>126</v>
      </c>
      <c r="B106" s="19" t="s">
        <v>127</v>
      </c>
      <c r="C106" s="19" t="s">
        <v>64</v>
      </c>
      <c r="D106" s="20" t="str">
        <f>HYPERLINK("http://kronoswelt.de/","kronoswelt.de")</f>
        <v>kronoswelt.de</v>
      </c>
      <c r="E106" s="19"/>
    </row>
    <row r="107" spans="1:5" ht="12.75" customHeight="1" x14ac:dyDescent="0.25">
      <c r="A107" s="18" t="s">
        <v>128</v>
      </c>
      <c r="B107" s="19" t="s">
        <v>127</v>
      </c>
      <c r="C107" s="19" t="s">
        <v>129</v>
      </c>
      <c r="D107" s="20" t="str">
        <f>HYPERLINK("http://cwrnh.com/","cwrnh.com")</f>
        <v>cwrnh.com</v>
      </c>
      <c r="E107" s="19"/>
    </row>
    <row r="108" spans="1:5" ht="12.75" customHeight="1" x14ac:dyDescent="0.25">
      <c r="A108" s="18" t="s">
        <v>130</v>
      </c>
      <c r="B108" s="19" t="s">
        <v>127</v>
      </c>
      <c r="C108" s="19" t="s">
        <v>131</v>
      </c>
      <c r="D108" s="20" t="str">
        <f>HYPERLINK("http://watchdials.com/","watchdials.com")</f>
        <v>watchdials.com</v>
      </c>
      <c r="E108" s="19"/>
    </row>
    <row r="109" spans="1:5" ht="12.75" customHeight="1" x14ac:dyDescent="0.25">
      <c r="A109" s="18" t="s">
        <v>132</v>
      </c>
      <c r="B109" s="19" t="s">
        <v>27</v>
      </c>
      <c r="C109" s="19" t="s">
        <v>18</v>
      </c>
      <c r="D109" s="20" t="str">
        <f>HYPERLINK("http://aaubry.ch/","aaubry.ch")</f>
        <v>aaubry.ch</v>
      </c>
      <c r="E109" s="19" t="s">
        <v>133</v>
      </c>
    </row>
    <row r="110" spans="1:5" ht="12.75" customHeight="1" x14ac:dyDescent="0.25">
      <c r="A110" s="18" t="s">
        <v>134</v>
      </c>
      <c r="B110" s="19" t="s">
        <v>30</v>
      </c>
      <c r="C110" s="19" t="s">
        <v>18</v>
      </c>
      <c r="D110" s="20" t="str">
        <f>HYPERLINK("http://admh.ch/","admh.ch")</f>
        <v>admh.ch</v>
      </c>
      <c r="E110" s="19" t="s">
        <v>135</v>
      </c>
    </row>
    <row r="111" spans="1:5" ht="12.75" customHeight="1" x14ac:dyDescent="0.25">
      <c r="A111" s="18" t="s">
        <v>136</v>
      </c>
      <c r="B111" s="19" t="s">
        <v>137</v>
      </c>
      <c r="C111" s="19" t="s">
        <v>18</v>
      </c>
      <c r="D111" s="20" t="str">
        <f>HYPERLINK("http://tell-softwares.ch/","tell-softwares.ch")</f>
        <v>tell-softwares.ch</v>
      </c>
      <c r="E111" s="19" t="s">
        <v>138</v>
      </c>
    </row>
    <row r="112" spans="1:5" ht="12.75" customHeight="1" x14ac:dyDescent="0.25">
      <c r="A112" s="18" t="s">
        <v>139</v>
      </c>
      <c r="B112" s="19" t="s">
        <v>20</v>
      </c>
      <c r="C112" s="19" t="s">
        <v>18</v>
      </c>
      <c r="D112" s="20" t="str">
        <f>HYPERLINK("http://alfaset.ch/","alfaset.ch")</f>
        <v>alfaset.ch</v>
      </c>
      <c r="E112" s="19"/>
    </row>
    <row r="113" spans="1:5" ht="12.75" customHeight="1" x14ac:dyDescent="0.25">
      <c r="A113" s="22" t="s">
        <v>140</v>
      </c>
      <c r="B113" s="23" t="s">
        <v>141</v>
      </c>
      <c r="C113" s="23" t="s">
        <v>18</v>
      </c>
      <c r="D113" s="30" t="s">
        <v>142</v>
      </c>
      <c r="E113" s="23" t="s">
        <v>143</v>
      </c>
    </row>
    <row r="114" spans="1:5" ht="12.75" customHeight="1" x14ac:dyDescent="0.25">
      <c r="A114" s="18" t="s">
        <v>144</v>
      </c>
      <c r="B114" s="19" t="s">
        <v>113</v>
      </c>
      <c r="C114" s="19" t="s">
        <v>145</v>
      </c>
      <c r="D114" s="20" t="str">
        <f>HYPERLINK("http://arikmediagroup.it/","arikmediagroup.it")</f>
        <v>arikmediagroup.it</v>
      </c>
      <c r="E114" s="19"/>
    </row>
    <row r="115" spans="1:5" ht="12.75" customHeight="1" x14ac:dyDescent="0.25">
      <c r="A115" s="18" t="s">
        <v>146</v>
      </c>
      <c r="B115" s="19" t="s">
        <v>141</v>
      </c>
      <c r="C115" s="19" t="s">
        <v>18</v>
      </c>
      <c r="D115" s="20" t="str">
        <f>HYPERLINK("http://astuto.ch/","astuto.ch")</f>
        <v>astuto.ch</v>
      </c>
      <c r="E115" s="19" t="s">
        <v>147</v>
      </c>
    </row>
    <row r="116" spans="1:5" ht="12.75" customHeight="1" x14ac:dyDescent="0.25">
      <c r="A116" s="18" t="s">
        <v>148</v>
      </c>
      <c r="B116" s="19" t="s">
        <v>27</v>
      </c>
      <c r="C116" s="19" t="s">
        <v>18</v>
      </c>
      <c r="D116" s="20" t="str">
        <f>HYPERLINK("http://atokalpa.ch/","atokalpa.ch")</f>
        <v>atokalpa.ch</v>
      </c>
      <c r="E116" s="19" t="s">
        <v>149</v>
      </c>
    </row>
    <row r="117" spans="1:5" ht="12.75" customHeight="1" x14ac:dyDescent="0.25">
      <c r="A117" s="18" t="s">
        <v>150</v>
      </c>
      <c r="B117" s="19" t="s">
        <v>45</v>
      </c>
      <c r="C117" s="19" t="s">
        <v>145</v>
      </c>
      <c r="D117" s="31"/>
      <c r="E117" s="19"/>
    </row>
    <row r="118" spans="1:5" ht="12.75" customHeight="1" x14ac:dyDescent="0.25">
      <c r="A118" s="18" t="s">
        <v>151</v>
      </c>
      <c r="B118" s="19" t="s">
        <v>27</v>
      </c>
      <c r="C118" s="19" t="s">
        <v>18</v>
      </c>
      <c r="D118" s="20" t="str">
        <f>HYPERLINK("http://azurea.ch/","azurea.ch")</f>
        <v>azurea.ch</v>
      </c>
      <c r="E118" s="19" t="s">
        <v>152</v>
      </c>
    </row>
    <row r="119" spans="1:5" ht="12.75" customHeight="1" x14ac:dyDescent="0.25">
      <c r="A119" s="18" t="s">
        <v>153</v>
      </c>
      <c r="B119" s="19" t="s">
        <v>50</v>
      </c>
      <c r="C119" s="19" t="s">
        <v>18</v>
      </c>
      <c r="D119" s="20" t="str">
        <f>HYPERLINK("http://bf-tech.ch/","bf-tech.ch")</f>
        <v>bf-tech.ch</v>
      </c>
      <c r="E119" s="19"/>
    </row>
    <row r="120" spans="1:5" ht="12.75" customHeight="1" x14ac:dyDescent="0.25">
      <c r="A120" s="18" t="s">
        <v>154</v>
      </c>
      <c r="B120" s="19" t="s">
        <v>45</v>
      </c>
      <c r="C120" s="19" t="s">
        <v>18</v>
      </c>
      <c r="D120" s="20" t="str">
        <f t="shared" ref="D120:D122" si="17">HYPERLINK("http://bandi-sa.ch/","bandi-sa.ch")</f>
        <v>bandi-sa.ch</v>
      </c>
      <c r="E120" s="19"/>
    </row>
    <row r="121" spans="1:5" ht="12.75" customHeight="1" x14ac:dyDescent="0.25">
      <c r="A121" s="18" t="s">
        <v>154</v>
      </c>
      <c r="B121" s="19" t="s">
        <v>46</v>
      </c>
      <c r="C121" s="19" t="s">
        <v>18</v>
      </c>
      <c r="D121" s="20" t="str">
        <f t="shared" si="17"/>
        <v>bandi-sa.ch</v>
      </c>
      <c r="E121" s="19"/>
    </row>
    <row r="122" spans="1:5" ht="12.75" customHeight="1" x14ac:dyDescent="0.25">
      <c r="A122" s="18" t="s">
        <v>154</v>
      </c>
      <c r="B122" s="19" t="s">
        <v>27</v>
      </c>
      <c r="C122" s="19" t="s">
        <v>18</v>
      </c>
      <c r="D122" s="20" t="str">
        <f t="shared" si="17"/>
        <v>bandi-sa.ch</v>
      </c>
      <c r="E122" s="19" t="s">
        <v>155</v>
      </c>
    </row>
    <row r="123" spans="1:5" ht="12.75" customHeight="1" x14ac:dyDescent="0.25">
      <c r="A123" s="18" t="s">
        <v>156</v>
      </c>
      <c r="B123" s="19" t="s">
        <v>45</v>
      </c>
      <c r="C123" s="19" t="s">
        <v>18</v>
      </c>
      <c r="D123" s="31"/>
      <c r="E123" s="19"/>
    </row>
    <row r="124" spans="1:5" ht="12.75" customHeight="1" x14ac:dyDescent="0.25">
      <c r="A124" s="18" t="s">
        <v>156</v>
      </c>
      <c r="B124" s="19" t="s">
        <v>46</v>
      </c>
      <c r="C124" s="19" t="s">
        <v>18</v>
      </c>
      <c r="D124" s="31"/>
      <c r="E124" s="19"/>
    </row>
    <row r="125" spans="1:5" ht="12.75" customHeight="1" x14ac:dyDescent="0.25">
      <c r="A125" s="18" t="s">
        <v>157</v>
      </c>
      <c r="B125" s="19" t="s">
        <v>113</v>
      </c>
      <c r="C125" s="19" t="s">
        <v>145</v>
      </c>
      <c r="D125" s="20" t="str">
        <f>HYPERLINK("http://bonettointurini.it/","bonettointurini.it")</f>
        <v>bonettointurini.it</v>
      </c>
      <c r="E125" s="19" t="s">
        <v>158</v>
      </c>
    </row>
    <row r="126" spans="1:5" ht="12.75" customHeight="1" x14ac:dyDescent="0.25">
      <c r="A126" s="18" t="s">
        <v>159</v>
      </c>
      <c r="B126" s="19" t="s">
        <v>50</v>
      </c>
      <c r="C126" s="19" t="s">
        <v>18</v>
      </c>
      <c r="D126" s="20" t="str">
        <f>HYPERLINK("http://boucledor.com/","boucledor.com")</f>
        <v>boucledor.com</v>
      </c>
      <c r="E126" s="19"/>
    </row>
    <row r="127" spans="1:5" ht="12.75" customHeight="1" x14ac:dyDescent="0.25">
      <c r="A127" s="18" t="s">
        <v>160</v>
      </c>
      <c r="B127" s="19" t="s">
        <v>113</v>
      </c>
      <c r="C127" s="19" t="s">
        <v>18</v>
      </c>
      <c r="D127" s="20" t="str">
        <f>HYPERLINK("http://protexo.ch/","protexo.ch")</f>
        <v>protexo.ch</v>
      </c>
      <c r="E127" s="19" t="s">
        <v>161</v>
      </c>
    </row>
    <row r="128" spans="1:5" ht="12.75" customHeight="1" x14ac:dyDescent="0.25">
      <c r="A128" s="18" t="s">
        <v>162</v>
      </c>
      <c r="B128" s="19" t="s">
        <v>113</v>
      </c>
      <c r="C128" s="19" t="s">
        <v>18</v>
      </c>
      <c r="D128" s="20" t="str">
        <f>HYPERLINK("http://braloba.ch/","braloba.ch")</f>
        <v>braloba.ch</v>
      </c>
      <c r="E128" s="19"/>
    </row>
    <row r="129" spans="1:5" ht="12.75" customHeight="1" x14ac:dyDescent="0.25">
      <c r="A129" s="18" t="s">
        <v>163</v>
      </c>
      <c r="B129" s="19" t="s">
        <v>113</v>
      </c>
      <c r="C129" s="19" t="s">
        <v>18</v>
      </c>
      <c r="D129" s="20" t="str">
        <f>HYPERLINK("http://brasport.com/","brasport.com")</f>
        <v>brasport.com</v>
      </c>
      <c r="E129" s="19" t="s">
        <v>164</v>
      </c>
    </row>
    <row r="130" spans="1:5" ht="12.75" customHeight="1" x14ac:dyDescent="0.25">
      <c r="A130" s="18" t="s">
        <v>165</v>
      </c>
      <c r="B130" s="19" t="s">
        <v>46</v>
      </c>
      <c r="C130" s="19" t="s">
        <v>18</v>
      </c>
      <c r="D130" s="20" t="str">
        <f t="shared" ref="D130:D131" si="18">HYPERLINK("http://brogioli.ch/","brogioli.ch")</f>
        <v>brogioli.ch</v>
      </c>
      <c r="E130" s="19"/>
    </row>
    <row r="131" spans="1:5" ht="12.75" customHeight="1" x14ac:dyDescent="0.25">
      <c r="A131" s="18" t="s">
        <v>165</v>
      </c>
      <c r="B131" s="19" t="s">
        <v>50</v>
      </c>
      <c r="C131" s="19" t="s">
        <v>18</v>
      </c>
      <c r="D131" s="20" t="str">
        <f t="shared" si="18"/>
        <v>brogioli.ch</v>
      </c>
      <c r="E131" s="19"/>
    </row>
    <row r="132" spans="1:5" ht="12.75" customHeight="1" x14ac:dyDescent="0.25">
      <c r="A132" s="18" t="s">
        <v>166</v>
      </c>
      <c r="B132" s="19" t="s">
        <v>141</v>
      </c>
      <c r="C132" s="19" t="s">
        <v>18</v>
      </c>
      <c r="D132" s="20" t="str">
        <f>HYPERLINK("http://benchalist.com/","benchalist.com")</f>
        <v>benchalist.com</v>
      </c>
      <c r="E132" s="19" t="s">
        <v>143</v>
      </c>
    </row>
    <row r="133" spans="1:5" ht="12.75" customHeight="1" x14ac:dyDescent="0.25">
      <c r="A133" s="18" t="s">
        <v>167</v>
      </c>
      <c r="B133" s="19" t="s">
        <v>26</v>
      </c>
      <c r="C133" s="19" t="s">
        <v>18</v>
      </c>
      <c r="D133" s="20" t="str">
        <f>HYPERLINK("http://cadranor.ch/","cadranor.ch")</f>
        <v>cadranor.ch</v>
      </c>
      <c r="E133" s="19"/>
    </row>
    <row r="134" spans="1:5" ht="12.75" customHeight="1" x14ac:dyDescent="0.25">
      <c r="A134" s="18" t="s">
        <v>168</v>
      </c>
      <c r="B134" s="19" t="s">
        <v>26</v>
      </c>
      <c r="C134" s="19" t="s">
        <v>18</v>
      </c>
      <c r="D134" s="31"/>
      <c r="E134" s="19"/>
    </row>
    <row r="135" spans="1:5" ht="12.75" customHeight="1" x14ac:dyDescent="0.25">
      <c r="A135" s="18" t="s">
        <v>169</v>
      </c>
      <c r="B135" s="19" t="s">
        <v>27</v>
      </c>
      <c r="C135" s="19" t="s">
        <v>18</v>
      </c>
      <c r="D135" s="20" t="str">
        <f>HYPERLINK("http://capsa.ch/","capsa.ch")</f>
        <v>capsa.ch</v>
      </c>
      <c r="E135" s="19" t="s">
        <v>170</v>
      </c>
    </row>
    <row r="136" spans="1:5" ht="12.75" customHeight="1" x14ac:dyDescent="0.25">
      <c r="A136" s="18" t="s">
        <v>171</v>
      </c>
      <c r="B136" s="19" t="s">
        <v>20</v>
      </c>
      <c r="C136" s="19" t="s">
        <v>52</v>
      </c>
      <c r="D136" s="20" t="str">
        <f>HYPERLINK("http://carredebene.free.fr/","carredebene.free.fr")</f>
        <v>carredebene.free.fr</v>
      </c>
      <c r="E136" s="19" t="s">
        <v>172</v>
      </c>
    </row>
    <row r="137" spans="1:5" ht="12.75" customHeight="1" x14ac:dyDescent="0.25">
      <c r="A137" s="18" t="s">
        <v>173</v>
      </c>
      <c r="B137" s="19" t="s">
        <v>20</v>
      </c>
      <c r="C137" s="19" t="s">
        <v>18</v>
      </c>
      <c r="D137" s="20" t="str">
        <f>HYPERLINK("http://cdf-emballage.ch/","cdf-emballage.ch")</f>
        <v>cdf-emballage.ch</v>
      </c>
      <c r="E137" s="19"/>
    </row>
    <row r="138" spans="1:5" ht="12.75" customHeight="1" x14ac:dyDescent="0.25">
      <c r="A138" s="18" t="s">
        <v>174</v>
      </c>
      <c r="B138" s="19" t="s">
        <v>20</v>
      </c>
      <c r="C138" s="19" t="s">
        <v>64</v>
      </c>
      <c r="D138" s="20" t="str">
        <f>HYPERLINK("http://dahlinger.com/","dahlinger.com")</f>
        <v>dahlinger.com</v>
      </c>
      <c r="E138" s="19"/>
    </row>
    <row r="139" spans="1:5" ht="12.75" customHeight="1" x14ac:dyDescent="0.25">
      <c r="A139" s="18" t="s">
        <v>175</v>
      </c>
      <c r="B139" s="19" t="s">
        <v>30</v>
      </c>
      <c r="C139" s="19" t="s">
        <v>18</v>
      </c>
      <c r="D139" s="20" t="str">
        <f>HYPERLINK("http://chatelain.ch/","chatelain.ch")</f>
        <v>chatelain.ch</v>
      </c>
      <c r="E139" s="19"/>
    </row>
    <row r="140" spans="1:5" ht="12.75" customHeight="1" x14ac:dyDescent="0.25">
      <c r="A140" s="18" t="s">
        <v>176</v>
      </c>
      <c r="B140" s="19" t="s">
        <v>27</v>
      </c>
      <c r="C140" s="19" t="s">
        <v>52</v>
      </c>
      <c r="D140" s="20" t="str">
        <f>HYPERLINK("http://cheval-freres.fr/","cheval-freres.fr")</f>
        <v>cheval-freres.fr</v>
      </c>
      <c r="E140" s="19" t="s">
        <v>85</v>
      </c>
    </row>
    <row r="141" spans="1:5" ht="12.75" customHeight="1" x14ac:dyDescent="0.25">
      <c r="A141" s="18" t="s">
        <v>177</v>
      </c>
      <c r="B141" s="19" t="s">
        <v>27</v>
      </c>
      <c r="C141" s="19" t="s">
        <v>18</v>
      </c>
      <c r="D141" s="31"/>
      <c r="E141" s="19" t="s">
        <v>178</v>
      </c>
    </row>
    <row r="142" spans="1:5" ht="12.75" customHeight="1" x14ac:dyDescent="0.25">
      <c r="A142" s="18" t="s">
        <v>177</v>
      </c>
      <c r="B142" s="19" t="s">
        <v>26</v>
      </c>
      <c r="C142" s="19" t="s">
        <v>18</v>
      </c>
      <c r="D142" s="31"/>
      <c r="E142" s="19"/>
    </row>
    <row r="143" spans="1:5" ht="12.75" customHeight="1" x14ac:dyDescent="0.25">
      <c r="A143" s="18" t="s">
        <v>179</v>
      </c>
      <c r="B143" s="19" t="s">
        <v>81</v>
      </c>
      <c r="C143" s="19" t="s">
        <v>18</v>
      </c>
      <c r="D143" s="20" t="str">
        <f>HYPERLINK("http://cmtrickenbach.com/","cmtrickenbach.com")</f>
        <v>cmtrickenbach.com</v>
      </c>
      <c r="E143" s="19"/>
    </row>
    <row r="144" spans="1:5" ht="12.75" customHeight="1" x14ac:dyDescent="0.25">
      <c r="A144" s="18" t="s">
        <v>180</v>
      </c>
      <c r="B144" s="19" t="s">
        <v>20</v>
      </c>
      <c r="C144" s="19" t="s">
        <v>52</v>
      </c>
      <c r="D144" s="20" t="str">
        <f>HYPERLINK("http://cofima-france.com/","cofima-france.com")</f>
        <v>cofima-france.com</v>
      </c>
      <c r="E144" s="19"/>
    </row>
    <row r="145" spans="1:5" ht="12.75" customHeight="1" x14ac:dyDescent="0.25">
      <c r="A145" s="18" t="s">
        <v>181</v>
      </c>
      <c r="B145" s="19" t="s">
        <v>45</v>
      </c>
      <c r="C145" s="19" t="s">
        <v>18</v>
      </c>
      <c r="D145" s="20" t="str">
        <f t="shared" ref="D145:D146" si="19">HYPERLINK("http://coloral.ch/","coloral.ch")</f>
        <v>coloral.ch</v>
      </c>
      <c r="E145" s="19"/>
    </row>
    <row r="146" spans="1:5" ht="12.75" customHeight="1" x14ac:dyDescent="0.25">
      <c r="A146" s="18" t="s">
        <v>181</v>
      </c>
      <c r="B146" s="19" t="s">
        <v>26</v>
      </c>
      <c r="C146" s="19" t="s">
        <v>18</v>
      </c>
      <c r="D146" s="20" t="str">
        <f t="shared" si="19"/>
        <v>coloral.ch</v>
      </c>
      <c r="E146" s="19"/>
    </row>
    <row r="147" spans="1:5" ht="12.75" customHeight="1" x14ac:dyDescent="0.25">
      <c r="A147" s="18" t="s">
        <v>182</v>
      </c>
      <c r="B147" s="19" t="s">
        <v>30</v>
      </c>
      <c r="C147" s="19" t="s">
        <v>18</v>
      </c>
      <c r="D147" s="20" t="str">
        <f>HYPERLINK("http://projets-youhr.ch/","projets-youhr.ch")</f>
        <v>projets-youhr.ch</v>
      </c>
      <c r="E147" s="19"/>
    </row>
    <row r="148" spans="1:5" ht="12.75" customHeight="1" x14ac:dyDescent="0.25">
      <c r="A148" s="18" t="s">
        <v>183</v>
      </c>
      <c r="B148" s="19" t="s">
        <v>30</v>
      </c>
      <c r="C148" s="19" t="s">
        <v>18</v>
      </c>
      <c r="D148" s="20" t="str">
        <f t="shared" ref="D148:D149" si="20">HYPERLINK("http://uhrteil.ch/","uhrteil.ch")</f>
        <v>uhrteil.ch</v>
      </c>
      <c r="E148" s="19"/>
    </row>
    <row r="149" spans="1:5" ht="12.75" customHeight="1" x14ac:dyDescent="0.25">
      <c r="A149" s="18" t="s">
        <v>183</v>
      </c>
      <c r="B149" s="19" t="s">
        <v>32</v>
      </c>
      <c r="C149" s="19" t="s">
        <v>18</v>
      </c>
      <c r="D149" s="20" t="str">
        <f t="shared" si="20"/>
        <v>uhrteil.ch</v>
      </c>
      <c r="E149" s="19"/>
    </row>
    <row r="150" spans="1:5" ht="12.75" customHeight="1" x14ac:dyDescent="0.25">
      <c r="A150" s="18" t="s">
        <v>184</v>
      </c>
      <c r="B150" s="19" t="s">
        <v>26</v>
      </c>
      <c r="C150" s="19" t="s">
        <v>18</v>
      </c>
      <c r="D150" s="20" t="str">
        <f t="shared" ref="D150:D151" si="21">HYPERLINK("http://absaphir.com/","absaphir.com")</f>
        <v>absaphir.com</v>
      </c>
      <c r="E150" s="19" t="s">
        <v>185</v>
      </c>
    </row>
    <row r="151" spans="1:5" ht="12.75" customHeight="1" x14ac:dyDescent="0.25">
      <c r="A151" s="18" t="s">
        <v>186</v>
      </c>
      <c r="B151" s="19" t="s">
        <v>101</v>
      </c>
      <c r="C151" s="19" t="s">
        <v>18</v>
      </c>
      <c r="D151" s="20" t="str">
        <f t="shared" si="21"/>
        <v>absaphir.com</v>
      </c>
      <c r="E151" s="19" t="s">
        <v>187</v>
      </c>
    </row>
    <row r="152" spans="1:5" ht="12.75" customHeight="1" x14ac:dyDescent="0.25">
      <c r="A152" s="18" t="s">
        <v>188</v>
      </c>
      <c r="B152" s="19" t="s">
        <v>26</v>
      </c>
      <c r="C152" s="19" t="s">
        <v>18</v>
      </c>
      <c r="D152" s="20" t="str">
        <f>HYPERLINK("http://comblemine.ch/","comblemine.ch")</f>
        <v>comblemine.ch</v>
      </c>
      <c r="E152" s="19"/>
    </row>
    <row r="153" spans="1:5" ht="12.75" customHeight="1" x14ac:dyDescent="0.25">
      <c r="A153" s="18" t="s">
        <v>189</v>
      </c>
      <c r="B153" s="19" t="s">
        <v>33</v>
      </c>
      <c r="C153" s="19" t="s">
        <v>18</v>
      </c>
      <c r="D153" s="20" t="str">
        <f t="shared" ref="D153:D154" si="22">HYPERLINK("http://conceptowatch.com/","conceptowatch.com")</f>
        <v>conceptowatch.com</v>
      </c>
      <c r="E153" s="19"/>
    </row>
    <row r="154" spans="1:5" ht="12.75" customHeight="1" x14ac:dyDescent="0.25">
      <c r="A154" s="18" t="s">
        <v>189</v>
      </c>
      <c r="B154" s="19" t="s">
        <v>27</v>
      </c>
      <c r="C154" s="19" t="s">
        <v>18</v>
      </c>
      <c r="D154" s="20" t="str">
        <f t="shared" si="22"/>
        <v>conceptowatch.com</v>
      </c>
      <c r="E154" s="19" t="s">
        <v>190</v>
      </c>
    </row>
    <row r="155" spans="1:5" ht="12.75" customHeight="1" x14ac:dyDescent="0.25">
      <c r="A155" s="18" t="s">
        <v>191</v>
      </c>
      <c r="B155" s="19" t="s">
        <v>46</v>
      </c>
      <c r="C155" s="19" t="s">
        <v>52</v>
      </c>
      <c r="D155" s="20" t="str">
        <f>HYPERLINK("http://corium-developpement.fr/","corium-developpement.fr")</f>
        <v>corium-developpement.fr</v>
      </c>
      <c r="E155" s="19"/>
    </row>
    <row r="156" spans="1:5" ht="12.75" customHeight="1" x14ac:dyDescent="0.25">
      <c r="A156" s="18" t="s">
        <v>192</v>
      </c>
      <c r="B156" s="19" t="s">
        <v>46</v>
      </c>
      <c r="C156" s="19" t="s">
        <v>18</v>
      </c>
      <c r="D156" s="20" t="str">
        <f t="shared" ref="D156:D157" si="23">HYPERLINK("http://cornue-cie.ch/","cornue-cie.ch")</f>
        <v>cornue-cie.ch</v>
      </c>
      <c r="E156" s="19"/>
    </row>
    <row r="157" spans="1:5" ht="12.75" customHeight="1" x14ac:dyDescent="0.25">
      <c r="A157" s="18" t="s">
        <v>192</v>
      </c>
      <c r="B157" s="19" t="s">
        <v>50</v>
      </c>
      <c r="C157" s="19" t="s">
        <v>18</v>
      </c>
      <c r="D157" s="20" t="str">
        <f t="shared" si="23"/>
        <v>cornue-cie.ch</v>
      </c>
      <c r="E157" s="19"/>
    </row>
    <row r="158" spans="1:5" ht="12.75" customHeight="1" x14ac:dyDescent="0.25">
      <c r="A158" s="18" t="s">
        <v>193</v>
      </c>
      <c r="B158" s="19" t="s">
        <v>27</v>
      </c>
      <c r="C158" s="19" t="s">
        <v>18</v>
      </c>
      <c r="D158" s="20" t="str">
        <f>HYPERLINK("http://crelierfils.ch/","crelierfils.ch")</f>
        <v>crelierfils.ch</v>
      </c>
      <c r="E158" s="19" t="s">
        <v>28</v>
      </c>
    </row>
    <row r="159" spans="1:5" ht="12.75" customHeight="1" x14ac:dyDescent="0.25">
      <c r="A159" s="18" t="s">
        <v>194</v>
      </c>
      <c r="B159" s="19" t="s">
        <v>27</v>
      </c>
      <c r="C159" s="19" t="s">
        <v>18</v>
      </c>
      <c r="D159" s="20" t="str">
        <f>HYPERLINK("http://cyberis.ch/","cyberis.ch")</f>
        <v>cyberis.ch</v>
      </c>
      <c r="E159" s="19" t="s">
        <v>195</v>
      </c>
    </row>
    <row r="160" spans="1:5" ht="12.75" customHeight="1" x14ac:dyDescent="0.25">
      <c r="A160" s="18" t="s">
        <v>196</v>
      </c>
      <c r="B160" s="19" t="s">
        <v>30</v>
      </c>
      <c r="C160" s="19" t="s">
        <v>18</v>
      </c>
      <c r="D160" s="31"/>
      <c r="E160" s="19" t="s">
        <v>197</v>
      </c>
    </row>
    <row r="161" spans="1:5" ht="12.75" customHeight="1" x14ac:dyDescent="0.25">
      <c r="A161" s="18" t="s">
        <v>198</v>
      </c>
      <c r="B161" s="19" t="s">
        <v>199</v>
      </c>
      <c r="C161" s="19" t="s">
        <v>18</v>
      </c>
      <c r="D161" s="31"/>
      <c r="E161" s="19"/>
    </row>
    <row r="162" spans="1:5" ht="12.75" customHeight="1" x14ac:dyDescent="0.25">
      <c r="A162" s="18" t="s">
        <v>200</v>
      </c>
      <c r="B162" s="19" t="s">
        <v>27</v>
      </c>
      <c r="C162" s="19" t="s">
        <v>18</v>
      </c>
      <c r="D162" s="20" t="str">
        <f>HYPERLINK("http://decobar.ch/","decobar.ch")</f>
        <v>decobar.ch</v>
      </c>
      <c r="E162" s="19" t="s">
        <v>201</v>
      </c>
    </row>
    <row r="163" spans="1:5" ht="12.75" customHeight="1" x14ac:dyDescent="0.25">
      <c r="A163" s="18" t="s">
        <v>202</v>
      </c>
      <c r="B163" s="19" t="s">
        <v>199</v>
      </c>
      <c r="C163" s="19" t="s">
        <v>18</v>
      </c>
      <c r="D163" s="20" t="str">
        <f>HYPERLINK("http://decors-guilloches.ch/","decors-guilloches.ch")</f>
        <v>decors-guilloches.ch</v>
      </c>
      <c r="E163" s="19" t="s">
        <v>59</v>
      </c>
    </row>
    <row r="164" spans="1:5" ht="12.75" customHeight="1" x14ac:dyDescent="0.25">
      <c r="A164" s="18" t="s">
        <v>203</v>
      </c>
      <c r="B164" s="19" t="s">
        <v>81</v>
      </c>
      <c r="C164" s="19" t="s">
        <v>18</v>
      </c>
      <c r="D164" s="20" t="str">
        <f>HYPERLINK("http://decotechsa.ch/","decotechsa.ch")</f>
        <v>decotechsa.ch</v>
      </c>
      <c r="E164" s="19"/>
    </row>
    <row r="165" spans="1:5" ht="12.75" customHeight="1" x14ac:dyDescent="0.25">
      <c r="A165" s="18" t="s">
        <v>204</v>
      </c>
      <c r="B165" s="19" t="s">
        <v>27</v>
      </c>
      <c r="C165" s="19" t="s">
        <v>18</v>
      </c>
      <c r="D165" s="20" t="str">
        <f>HYPERLINK("http://decovi.ch/","decovi.ch")</f>
        <v>decovi.ch</v>
      </c>
      <c r="E165" s="19" t="s">
        <v>205</v>
      </c>
    </row>
    <row r="166" spans="1:5" ht="12.75" customHeight="1" x14ac:dyDescent="0.25">
      <c r="A166" s="18" t="s">
        <v>206</v>
      </c>
      <c r="B166" s="19" t="s">
        <v>46</v>
      </c>
      <c r="C166" s="19" t="s">
        <v>18</v>
      </c>
      <c r="D166" s="20" t="str">
        <f t="shared" ref="D166:D167" si="24">HYPERLINK("http://detech.ch/","detech.ch")</f>
        <v>detech.ch</v>
      </c>
      <c r="E166" s="19"/>
    </row>
    <row r="167" spans="1:5" ht="12.75" customHeight="1" x14ac:dyDescent="0.25">
      <c r="A167" s="18" t="s">
        <v>206</v>
      </c>
      <c r="B167" s="19" t="s">
        <v>50</v>
      </c>
      <c r="C167" s="19" t="s">
        <v>18</v>
      </c>
      <c r="D167" s="20" t="str">
        <f t="shared" si="24"/>
        <v>detech.ch</v>
      </c>
      <c r="E167" s="19"/>
    </row>
    <row r="168" spans="1:5" ht="12.75" customHeight="1" x14ac:dyDescent="0.25">
      <c r="A168" s="18" t="s">
        <v>207</v>
      </c>
      <c r="B168" s="19" t="s">
        <v>27</v>
      </c>
      <c r="C168" s="19" t="s">
        <v>18</v>
      </c>
      <c r="D168" s="20" t="str">
        <f t="shared" ref="D168:D170" si="25">HYPERLINK("http://diamaze.ch/","diamaze.ch")</f>
        <v>diamaze.ch</v>
      </c>
      <c r="E168" s="19" t="s">
        <v>208</v>
      </c>
    </row>
    <row r="169" spans="1:5" ht="12.75" customHeight="1" x14ac:dyDescent="0.25">
      <c r="A169" s="18" t="s">
        <v>207</v>
      </c>
      <c r="B169" s="19" t="s">
        <v>17</v>
      </c>
      <c r="C169" s="19" t="s">
        <v>18</v>
      </c>
      <c r="D169" s="20" t="str">
        <f t="shared" si="25"/>
        <v>diamaze.ch</v>
      </c>
      <c r="E169" s="19"/>
    </row>
    <row r="170" spans="1:5" ht="12.75" customHeight="1" x14ac:dyDescent="0.25">
      <c r="A170" s="18" t="s">
        <v>207</v>
      </c>
      <c r="B170" s="19" t="s">
        <v>26</v>
      </c>
      <c r="C170" s="19" t="s">
        <v>18</v>
      </c>
      <c r="D170" s="20" t="str">
        <f t="shared" si="25"/>
        <v>diamaze.ch</v>
      </c>
      <c r="E170" s="19"/>
    </row>
    <row r="171" spans="1:5" ht="12.75" customHeight="1" x14ac:dyDescent="0.25">
      <c r="A171" s="18" t="s">
        <v>209</v>
      </c>
      <c r="B171" s="19" t="s">
        <v>210</v>
      </c>
      <c r="C171" s="19" t="s">
        <v>211</v>
      </c>
      <c r="D171" s="20" t="str">
        <f>HYPERLINK("http://dimexon.com/","dimexon.com")</f>
        <v>dimexon.com</v>
      </c>
      <c r="E171" s="19"/>
    </row>
    <row r="172" spans="1:5" ht="12.75" customHeight="1" x14ac:dyDescent="0.25">
      <c r="A172" s="18" t="s">
        <v>212</v>
      </c>
      <c r="B172" s="19" t="s">
        <v>27</v>
      </c>
      <c r="C172" s="19" t="s">
        <v>18</v>
      </c>
      <c r="D172" s="20" t="str">
        <f>HYPERLINK("http://dixicylindre.com/","dixicylindre.com")</f>
        <v>dixicylindre.com</v>
      </c>
      <c r="E172" s="19" t="s">
        <v>213</v>
      </c>
    </row>
    <row r="173" spans="1:5" ht="12.75" customHeight="1" x14ac:dyDescent="0.25">
      <c r="A173" s="18" t="s">
        <v>214</v>
      </c>
      <c r="B173" s="19" t="s">
        <v>27</v>
      </c>
      <c r="C173" s="19" t="s">
        <v>18</v>
      </c>
      <c r="D173" s="20" t="str">
        <f t="shared" ref="D173:D174" si="26">HYPERLINK("http://dprm.ch/","dprm.ch")</f>
        <v>dprm.ch</v>
      </c>
      <c r="E173" s="19" t="s">
        <v>215</v>
      </c>
    </row>
    <row r="174" spans="1:5" ht="12.75" customHeight="1" x14ac:dyDescent="0.25">
      <c r="A174" s="18" t="s">
        <v>214</v>
      </c>
      <c r="B174" s="19" t="s">
        <v>216</v>
      </c>
      <c r="C174" s="19" t="s">
        <v>18</v>
      </c>
      <c r="D174" s="20" t="str">
        <f t="shared" si="26"/>
        <v>dprm.ch</v>
      </c>
      <c r="E174" s="19"/>
    </row>
    <row r="175" spans="1:5" ht="12.75" customHeight="1" x14ac:dyDescent="0.25">
      <c r="A175" s="18" t="s">
        <v>217</v>
      </c>
      <c r="B175" s="19" t="s">
        <v>216</v>
      </c>
      <c r="C175" s="19" t="s">
        <v>18</v>
      </c>
      <c r="D175" s="31"/>
      <c r="E175" s="19"/>
    </row>
    <row r="176" spans="1:5" ht="12.75" customHeight="1" x14ac:dyDescent="0.25">
      <c r="A176" s="18" t="s">
        <v>218</v>
      </c>
      <c r="B176" s="19" t="s">
        <v>27</v>
      </c>
      <c r="C176" s="19" t="s">
        <v>18</v>
      </c>
      <c r="D176" s="20" t="str">
        <f>HYPERLINK("http://injector.ch/","injector.ch")</f>
        <v>injector.ch</v>
      </c>
      <c r="E176" s="19" t="s">
        <v>219</v>
      </c>
    </row>
    <row r="177" spans="1:5" ht="12.75" customHeight="1" x14ac:dyDescent="0.25">
      <c r="A177" s="18" t="s">
        <v>217</v>
      </c>
      <c r="B177" s="19" t="s">
        <v>45</v>
      </c>
      <c r="C177" s="19" t="s">
        <v>18</v>
      </c>
      <c r="D177" s="31"/>
      <c r="E177" s="19" t="s">
        <v>220</v>
      </c>
    </row>
    <row r="178" spans="1:5" ht="12.75" customHeight="1" x14ac:dyDescent="0.25">
      <c r="A178" s="18" t="s">
        <v>221</v>
      </c>
      <c r="B178" s="19" t="s">
        <v>32</v>
      </c>
      <c r="C178" s="19" t="s">
        <v>18</v>
      </c>
      <c r="D178" s="20" t="str">
        <f>HYPERLINK("http://dubois-depraz.ch/","dubois-depraz.ch")</f>
        <v>dubois-depraz.ch</v>
      </c>
      <c r="E178" s="19"/>
    </row>
    <row r="179" spans="1:5" ht="12.75" customHeight="1" x14ac:dyDescent="0.25">
      <c r="A179" s="18" t="s">
        <v>222</v>
      </c>
      <c r="B179" s="19" t="s">
        <v>216</v>
      </c>
      <c r="C179" s="19" t="s">
        <v>18</v>
      </c>
      <c r="D179" s="31"/>
      <c r="E179" s="19" t="s">
        <v>223</v>
      </c>
    </row>
    <row r="180" spans="1:5" ht="12.75" customHeight="1" x14ac:dyDescent="0.25">
      <c r="A180" s="18" t="s">
        <v>224</v>
      </c>
      <c r="B180" s="19" t="s">
        <v>30</v>
      </c>
      <c r="C180" s="19" t="s">
        <v>18</v>
      </c>
      <c r="D180" s="20" t="str">
        <f t="shared" ref="D180:D185" si="27">HYPERLINK("http://mdwatch.ch/","mdwatch.ch")</f>
        <v>mdwatch.ch</v>
      </c>
      <c r="E180" s="19"/>
    </row>
    <row r="181" spans="1:5" ht="12.75" customHeight="1" x14ac:dyDescent="0.25">
      <c r="A181" s="18" t="s">
        <v>224</v>
      </c>
      <c r="B181" s="19" t="s">
        <v>45</v>
      </c>
      <c r="C181" s="19" t="s">
        <v>18</v>
      </c>
      <c r="D181" s="20" t="str">
        <f t="shared" si="27"/>
        <v>mdwatch.ch</v>
      </c>
      <c r="E181" s="19"/>
    </row>
    <row r="182" spans="1:5" ht="12.75" customHeight="1" x14ac:dyDescent="0.25">
      <c r="A182" s="18" t="s">
        <v>224</v>
      </c>
      <c r="B182" s="19" t="s">
        <v>26</v>
      </c>
      <c r="C182" s="19" t="s">
        <v>18</v>
      </c>
      <c r="D182" s="20" t="str">
        <f t="shared" si="27"/>
        <v>mdwatch.ch</v>
      </c>
      <c r="E182" s="19"/>
    </row>
    <row r="183" spans="1:5" ht="12.75" customHeight="1" x14ac:dyDescent="0.25">
      <c r="A183" s="18" t="s">
        <v>224</v>
      </c>
      <c r="B183" s="19" t="s">
        <v>17</v>
      </c>
      <c r="C183" s="19" t="s">
        <v>18</v>
      </c>
      <c r="D183" s="20" t="str">
        <f t="shared" si="27"/>
        <v>mdwatch.ch</v>
      </c>
      <c r="E183" s="19"/>
    </row>
    <row r="184" spans="1:5" ht="12.75" customHeight="1" x14ac:dyDescent="0.25">
      <c r="A184" s="18" t="s">
        <v>224</v>
      </c>
      <c r="B184" s="19" t="s">
        <v>33</v>
      </c>
      <c r="C184" s="19" t="s">
        <v>18</v>
      </c>
      <c r="D184" s="20" t="str">
        <f t="shared" si="27"/>
        <v>mdwatch.ch</v>
      </c>
      <c r="E184" s="19"/>
    </row>
    <row r="185" spans="1:5" ht="12.75" customHeight="1" x14ac:dyDescent="0.25">
      <c r="A185" s="18" t="s">
        <v>224</v>
      </c>
      <c r="B185" s="19" t="s">
        <v>20</v>
      </c>
      <c r="C185" s="19" t="s">
        <v>18</v>
      </c>
      <c r="D185" s="20" t="str">
        <f t="shared" si="27"/>
        <v>mdwatch.ch</v>
      </c>
      <c r="E185" s="19"/>
    </row>
    <row r="186" spans="1:5" ht="12.75" customHeight="1" x14ac:dyDescent="0.25">
      <c r="A186" s="18" t="s">
        <v>225</v>
      </c>
      <c r="B186" s="19" t="s">
        <v>27</v>
      </c>
      <c r="C186" s="19" t="s">
        <v>18</v>
      </c>
      <c r="D186" s="20" t="str">
        <f>HYPERLINK("http://dynafer.ch/","dynafer.ch")</f>
        <v>dynafer.ch</v>
      </c>
      <c r="E186" s="19" t="s">
        <v>226</v>
      </c>
    </row>
    <row r="187" spans="1:5" ht="12.75" customHeight="1" x14ac:dyDescent="0.25">
      <c r="A187" s="18" t="s">
        <v>227</v>
      </c>
      <c r="B187" s="19" t="s">
        <v>27</v>
      </c>
      <c r="C187" s="19" t="s">
        <v>18</v>
      </c>
      <c r="D187" s="20" t="str">
        <f>HYPERLINK("http://easydec.ch/","easydec.ch")</f>
        <v>easydec.ch</v>
      </c>
      <c r="E187" s="19" t="s">
        <v>228</v>
      </c>
    </row>
    <row r="188" spans="1:5" ht="12.75" customHeight="1" x14ac:dyDescent="0.25">
      <c r="A188" s="18" t="s">
        <v>229</v>
      </c>
      <c r="B188" s="19" t="s">
        <v>46</v>
      </c>
      <c r="C188" s="19" t="s">
        <v>18</v>
      </c>
      <c r="D188" s="20" t="str">
        <f t="shared" ref="D188:D189" si="28">HYPERLINK("http://elfix-production.ch/","elfix-production.ch")</f>
        <v>elfix-production.ch</v>
      </c>
      <c r="E188" s="19"/>
    </row>
    <row r="189" spans="1:5" ht="12.75" customHeight="1" x14ac:dyDescent="0.25">
      <c r="A189" s="18" t="s">
        <v>229</v>
      </c>
      <c r="B189" s="19" t="s">
        <v>50</v>
      </c>
      <c r="C189" s="19" t="s">
        <v>18</v>
      </c>
      <c r="D189" s="20" t="str">
        <f t="shared" si="28"/>
        <v>elfix-production.ch</v>
      </c>
      <c r="E189" s="19"/>
    </row>
    <row r="190" spans="1:5" ht="12.75" customHeight="1" x14ac:dyDescent="0.25">
      <c r="A190" s="18" t="s">
        <v>230</v>
      </c>
      <c r="B190" s="19" t="s">
        <v>27</v>
      </c>
      <c r="C190" s="19" t="s">
        <v>18</v>
      </c>
      <c r="D190" s="20" t="str">
        <f>HYPERLINK("http://elwin.ch/","elwin.ch")</f>
        <v>elwin.ch</v>
      </c>
      <c r="E190" s="19" t="s">
        <v>231</v>
      </c>
    </row>
    <row r="191" spans="1:5" ht="12.75" customHeight="1" x14ac:dyDescent="0.25">
      <c r="A191" s="18" t="s">
        <v>232</v>
      </c>
      <c r="B191" s="19" t="s">
        <v>20</v>
      </c>
      <c r="C191" s="19" t="s">
        <v>18</v>
      </c>
      <c r="D191" s="20" t="str">
        <f>HYPERLINK("http://roosemballages.ch/","roosemballages.ch")</f>
        <v>roosemballages.ch</v>
      </c>
      <c r="E191" s="19"/>
    </row>
    <row r="192" spans="1:5" ht="12.75" customHeight="1" x14ac:dyDescent="0.25">
      <c r="A192" s="18" t="s">
        <v>233</v>
      </c>
      <c r="B192" s="19" t="s">
        <v>33</v>
      </c>
      <c r="C192" s="19" t="s">
        <v>18</v>
      </c>
      <c r="D192" s="20" t="str">
        <f>HYPERLINK("http://eterna-movement.com/","eterna-movement.com")</f>
        <v>eterna-movement.com</v>
      </c>
      <c r="E192" s="19"/>
    </row>
    <row r="193" spans="1:5" ht="12.75" customHeight="1" x14ac:dyDescent="0.25">
      <c r="A193" s="18" t="s">
        <v>234</v>
      </c>
      <c r="B193" s="19" t="s">
        <v>27</v>
      </c>
      <c r="C193" s="19" t="s">
        <v>18</v>
      </c>
      <c r="D193" s="20" t="str">
        <f>HYPERLINK("http://empsa.ch/","empsa.ch")</f>
        <v>empsa.ch</v>
      </c>
      <c r="E193" s="19" t="s">
        <v>235</v>
      </c>
    </row>
    <row r="194" spans="1:5" ht="12.75" customHeight="1" x14ac:dyDescent="0.25">
      <c r="A194" s="18" t="s">
        <v>236</v>
      </c>
      <c r="B194" s="19" t="s">
        <v>50</v>
      </c>
      <c r="C194" s="19" t="s">
        <v>18</v>
      </c>
      <c r="D194" s="20" t="str">
        <f>HYPERLINK("http://erbas.ch/","erbas.ch")</f>
        <v>erbas.ch</v>
      </c>
      <c r="E194" s="19"/>
    </row>
    <row r="195" spans="1:5" ht="12.75" customHeight="1" x14ac:dyDescent="0.25">
      <c r="A195" s="18" t="s">
        <v>237</v>
      </c>
      <c r="B195" s="19" t="s">
        <v>101</v>
      </c>
      <c r="C195" s="19" t="s">
        <v>18</v>
      </c>
      <c r="D195" s="20" t="str">
        <f>HYPERLINK("http://erma-sa.ch/","erma-sa.ch")</f>
        <v>erma-sa.ch</v>
      </c>
      <c r="E195" s="19"/>
    </row>
    <row r="196" spans="1:5" ht="12.75" customHeight="1" x14ac:dyDescent="0.25">
      <c r="A196" s="18" t="s">
        <v>238</v>
      </c>
      <c r="B196" s="19" t="s">
        <v>17</v>
      </c>
      <c r="C196" s="19" t="s">
        <v>18</v>
      </c>
      <c r="D196" s="20" t="str">
        <f>HYPERLINK("http://estima.ch/","estima.ch")</f>
        <v>estima.ch</v>
      </c>
      <c r="E196" s="19" t="s">
        <v>239</v>
      </c>
    </row>
    <row r="197" spans="1:5" ht="12.75" customHeight="1" x14ac:dyDescent="0.25">
      <c r="A197" s="18" t="s">
        <v>240</v>
      </c>
      <c r="B197" s="19" t="s">
        <v>45</v>
      </c>
      <c r="C197" s="19" t="s">
        <v>18</v>
      </c>
      <c r="D197" s="20" t="str">
        <f t="shared" ref="D197:D198" si="29">HYPERLINK("http://fabhor.ch/","fabhor.ch")</f>
        <v>fabhor.ch</v>
      </c>
      <c r="E197" s="19" t="s">
        <v>239</v>
      </c>
    </row>
    <row r="198" spans="1:5" ht="12.75" customHeight="1" x14ac:dyDescent="0.25">
      <c r="A198" s="18" t="s">
        <v>240</v>
      </c>
      <c r="B198" s="19" t="s">
        <v>27</v>
      </c>
      <c r="C198" s="19" t="s">
        <v>18</v>
      </c>
      <c r="D198" s="20" t="str">
        <f t="shared" si="29"/>
        <v>fabhor.ch</v>
      </c>
      <c r="E198" s="19" t="s">
        <v>241</v>
      </c>
    </row>
    <row r="199" spans="1:5" ht="12.75" customHeight="1" x14ac:dyDescent="0.25">
      <c r="A199" s="18" t="s">
        <v>242</v>
      </c>
      <c r="B199" s="19" t="s">
        <v>27</v>
      </c>
      <c r="C199" s="19" t="s">
        <v>18</v>
      </c>
      <c r="D199" s="20" t="str">
        <f>HYPERLINK("http://feller-sa.ch/","feller-sa.ch")</f>
        <v>feller-sa.ch</v>
      </c>
      <c r="E199" s="19" t="s">
        <v>243</v>
      </c>
    </row>
    <row r="200" spans="1:5" ht="12.75" customHeight="1" x14ac:dyDescent="0.25">
      <c r="A200" s="18" t="s">
        <v>244</v>
      </c>
      <c r="B200" s="19" t="s">
        <v>45</v>
      </c>
      <c r="C200" s="19" t="s">
        <v>18</v>
      </c>
      <c r="D200" s="20" t="str">
        <f t="shared" ref="D200:D202" si="30">HYPERLINK("http://fimmsa.ch/","fimmsa.ch")</f>
        <v>fimmsa.ch</v>
      </c>
      <c r="E200" s="19"/>
    </row>
    <row r="201" spans="1:5" ht="12.75" customHeight="1" x14ac:dyDescent="0.25">
      <c r="A201" s="18" t="s">
        <v>244</v>
      </c>
      <c r="B201" s="19" t="s">
        <v>50</v>
      </c>
      <c r="C201" s="19" t="s">
        <v>18</v>
      </c>
      <c r="D201" s="20" t="str">
        <f t="shared" si="30"/>
        <v>fimmsa.ch</v>
      </c>
      <c r="E201" s="19"/>
    </row>
    <row r="202" spans="1:5" ht="12.75" customHeight="1" x14ac:dyDescent="0.25">
      <c r="A202" s="18" t="s">
        <v>244</v>
      </c>
      <c r="B202" s="19" t="s">
        <v>46</v>
      </c>
      <c r="C202" s="19" t="s">
        <v>18</v>
      </c>
      <c r="D202" s="20" t="str">
        <f t="shared" si="30"/>
        <v>fimmsa.ch</v>
      </c>
      <c r="E202" s="19"/>
    </row>
    <row r="203" spans="1:5" ht="12.75" customHeight="1" x14ac:dyDescent="0.25">
      <c r="A203" s="18" t="s">
        <v>245</v>
      </c>
      <c r="B203" s="19" t="s">
        <v>113</v>
      </c>
      <c r="C203" s="19" t="s">
        <v>145</v>
      </c>
      <c r="D203" s="20" t="str">
        <f>HYPERLINK("http://gpfstraps.com/","gpfstraps.com")</f>
        <v>gpfstraps.com</v>
      </c>
      <c r="E203" s="19"/>
    </row>
    <row r="204" spans="1:5" ht="12.75" customHeight="1" x14ac:dyDescent="0.25">
      <c r="A204" s="18" t="s">
        <v>246</v>
      </c>
      <c r="B204" s="19" t="s">
        <v>20</v>
      </c>
      <c r="C204" s="19" t="s">
        <v>52</v>
      </c>
      <c r="D204" s="20" t="str">
        <f>HYPERLINK("http://gainerie91.com/","gainerie91.com")</f>
        <v>gainerie91.com</v>
      </c>
      <c r="E204" s="19"/>
    </row>
    <row r="205" spans="1:5" ht="12.75" customHeight="1" x14ac:dyDescent="0.25">
      <c r="A205" s="18" t="s">
        <v>247</v>
      </c>
      <c r="B205" s="19" t="s">
        <v>27</v>
      </c>
      <c r="C205" s="19" t="s">
        <v>18</v>
      </c>
      <c r="D205" s="20" t="str">
        <f>HYPERLINK("http://gasser-jewels.ch/","gasser-jewels.ch")</f>
        <v>gasser-jewels.ch</v>
      </c>
      <c r="E205" s="19" t="s">
        <v>28</v>
      </c>
    </row>
    <row r="206" spans="1:5" ht="12.75" customHeight="1" x14ac:dyDescent="0.25">
      <c r="A206" s="18" t="s">
        <v>248</v>
      </c>
      <c r="B206" s="19" t="s">
        <v>210</v>
      </c>
      <c r="C206" s="19" t="s">
        <v>18</v>
      </c>
      <c r="D206" s="31"/>
      <c r="E206" s="19"/>
    </row>
    <row r="207" spans="1:5" ht="12.75" customHeight="1" x14ac:dyDescent="0.25">
      <c r="A207" s="18" t="s">
        <v>249</v>
      </c>
      <c r="B207" s="19" t="s">
        <v>26</v>
      </c>
      <c r="C207" s="19" t="s">
        <v>18</v>
      </c>
      <c r="D207" s="20" t="str">
        <f>HYPERLINK("http://gemmes-tech.ch/","gemmes-tech.ch")</f>
        <v>gemmes-tech.ch</v>
      </c>
      <c r="E207" s="19" t="s">
        <v>250</v>
      </c>
    </row>
    <row r="208" spans="1:5" ht="12.75" customHeight="1" x14ac:dyDescent="0.25">
      <c r="A208" s="18" t="s">
        <v>251</v>
      </c>
      <c r="B208" s="19" t="s">
        <v>27</v>
      </c>
      <c r="C208" s="19" t="s">
        <v>18</v>
      </c>
      <c r="D208" s="20" t="str">
        <f>HYPERLINK("http://generaleressorts.ch/","generaleressorts.ch")</f>
        <v>generaleressorts.ch</v>
      </c>
      <c r="E208" s="19" t="s">
        <v>252</v>
      </c>
    </row>
    <row r="209" spans="1:5" ht="12.75" customHeight="1" x14ac:dyDescent="0.25">
      <c r="A209" s="18" t="s">
        <v>253</v>
      </c>
      <c r="B209" s="19" t="s">
        <v>254</v>
      </c>
      <c r="C209" s="19" t="s">
        <v>18</v>
      </c>
      <c r="D209" s="20" t="str">
        <f>HYPERLINK("http://gpetitjean.ch/","gpetitjean.ch")</f>
        <v>gpetitjean.ch</v>
      </c>
      <c r="E209" s="19"/>
    </row>
    <row r="210" spans="1:5" ht="12.75" customHeight="1" x14ac:dyDescent="0.25">
      <c r="A210" s="18" t="s">
        <v>255</v>
      </c>
      <c r="B210" s="19" t="s">
        <v>210</v>
      </c>
      <c r="C210" s="19" t="s">
        <v>18</v>
      </c>
      <c r="D210" s="20" t="str">
        <f>HYPERLINK("http://gil-sertissage.ch/","gil-sertissage.ch")</f>
        <v>gil-sertissage.ch</v>
      </c>
      <c r="E210" s="19"/>
    </row>
    <row r="211" spans="1:5" ht="12.75" customHeight="1" x14ac:dyDescent="0.25">
      <c r="A211" s="18" t="s">
        <v>256</v>
      </c>
      <c r="B211" s="19" t="s">
        <v>45</v>
      </c>
      <c r="C211" s="19" t="s">
        <v>211</v>
      </c>
      <c r="D211" s="20" t="str">
        <f t="shared" ref="D211:D214" si="31">HYPERLINK("http://groupdaems.com/","groupdaems.com")</f>
        <v>groupdaems.com</v>
      </c>
      <c r="E211" s="19"/>
    </row>
    <row r="212" spans="1:5" ht="12.75" customHeight="1" x14ac:dyDescent="0.25">
      <c r="A212" s="18" t="s">
        <v>256</v>
      </c>
      <c r="B212" s="19" t="s">
        <v>46</v>
      </c>
      <c r="C212" s="19" t="s">
        <v>211</v>
      </c>
      <c r="D212" s="20" t="str">
        <f t="shared" si="31"/>
        <v>groupdaems.com</v>
      </c>
      <c r="E212" s="19"/>
    </row>
    <row r="213" spans="1:5" ht="12.75" customHeight="1" x14ac:dyDescent="0.25">
      <c r="A213" s="18" t="s">
        <v>256</v>
      </c>
      <c r="B213" s="19" t="s">
        <v>50</v>
      </c>
      <c r="C213" s="19" t="s">
        <v>211</v>
      </c>
      <c r="D213" s="20" t="str">
        <f t="shared" si="31"/>
        <v>groupdaems.com</v>
      </c>
      <c r="E213" s="19"/>
    </row>
    <row r="214" spans="1:5" ht="12.75" customHeight="1" x14ac:dyDescent="0.25">
      <c r="A214" s="18" t="s">
        <v>256</v>
      </c>
      <c r="B214" s="19" t="s">
        <v>27</v>
      </c>
      <c r="C214" s="19" t="s">
        <v>211</v>
      </c>
      <c r="D214" s="20" t="str">
        <f t="shared" si="31"/>
        <v>groupdaems.com</v>
      </c>
      <c r="E214" s="19" t="s">
        <v>257</v>
      </c>
    </row>
    <row r="215" spans="1:5" ht="12.75" customHeight="1" x14ac:dyDescent="0.25">
      <c r="A215" s="18" t="s">
        <v>258</v>
      </c>
      <c r="B215" s="19" t="s">
        <v>27</v>
      </c>
      <c r="C215" s="19" t="s">
        <v>18</v>
      </c>
      <c r="D215" s="20" t="str">
        <f>HYPERLINK("http://acrotech.ch/","acrotech.ch")</f>
        <v>acrotech.ch</v>
      </c>
      <c r="E215" s="19" t="s">
        <v>259</v>
      </c>
    </row>
    <row r="216" spans="1:5" ht="12.75" customHeight="1" x14ac:dyDescent="0.25">
      <c r="A216" s="18" t="s">
        <v>260</v>
      </c>
      <c r="B216" s="19" t="s">
        <v>26</v>
      </c>
      <c r="C216" s="19" t="s">
        <v>18</v>
      </c>
      <c r="D216" s="31"/>
      <c r="E216" s="19"/>
    </row>
    <row r="217" spans="1:5" ht="12.75" customHeight="1" x14ac:dyDescent="0.25">
      <c r="A217" s="18" t="s">
        <v>261</v>
      </c>
      <c r="B217" s="19" t="s">
        <v>210</v>
      </c>
      <c r="C217" s="19" t="s">
        <v>211</v>
      </c>
      <c r="D217" s="20" t="str">
        <f>HYPERLINK("http://hdegroup.in/","hdegroup.in")</f>
        <v>hdegroup.in</v>
      </c>
      <c r="E217" s="19"/>
    </row>
    <row r="218" spans="1:5" ht="12.75" customHeight="1" x14ac:dyDescent="0.25">
      <c r="A218" s="18" t="s">
        <v>262</v>
      </c>
      <c r="B218" s="19" t="s">
        <v>27</v>
      </c>
      <c r="C218" s="19" t="s">
        <v>52</v>
      </c>
      <c r="D218" s="20" t="str">
        <f>HYPERLINK("http://hardex.fr/","hardex.fr")</f>
        <v>hardex.fr</v>
      </c>
      <c r="E218" s="19" t="s">
        <v>263</v>
      </c>
    </row>
    <row r="219" spans="1:5" ht="12.75" customHeight="1" x14ac:dyDescent="0.25">
      <c r="A219" s="18" t="s">
        <v>264</v>
      </c>
      <c r="B219" s="19" t="s">
        <v>45</v>
      </c>
      <c r="C219" s="19" t="s">
        <v>18</v>
      </c>
      <c r="D219" s="20" t="str">
        <f>HYPERLINK("http://hauselmann.ch/","hauselmann.ch")</f>
        <v>hauselmann.ch</v>
      </c>
      <c r="E219" s="19"/>
    </row>
    <row r="220" spans="1:5" ht="12.75" customHeight="1" x14ac:dyDescent="0.25">
      <c r="A220" s="18" t="s">
        <v>265</v>
      </c>
      <c r="B220" s="19" t="s">
        <v>27</v>
      </c>
      <c r="C220" s="19" t="s">
        <v>18</v>
      </c>
      <c r="D220" s="20" t="str">
        <f>HYPERLINK("http://helios-ac.ch/","helios-ac.ch")</f>
        <v>helios-ac.ch</v>
      </c>
      <c r="E220" s="19" t="s">
        <v>266</v>
      </c>
    </row>
    <row r="221" spans="1:5" ht="12.75" customHeight="1" x14ac:dyDescent="0.25">
      <c r="A221" s="18" t="s">
        <v>267</v>
      </c>
      <c r="B221" s="19" t="s">
        <v>27</v>
      </c>
      <c r="C221" s="19" t="s">
        <v>18</v>
      </c>
      <c r="D221" s="20" t="str">
        <f>HYPERLINK("http://heptaswiss.ch/","heptaswiss.ch")</f>
        <v>heptaswiss.ch</v>
      </c>
      <c r="E221" s="19" t="s">
        <v>268</v>
      </c>
    </row>
    <row r="222" spans="1:5" ht="12.75" customHeight="1" x14ac:dyDescent="0.25">
      <c r="A222" s="18" t="s">
        <v>269</v>
      </c>
      <c r="B222" s="19" t="s">
        <v>210</v>
      </c>
      <c r="C222" s="19" t="s">
        <v>18</v>
      </c>
      <c r="D222" s="31"/>
      <c r="E222" s="19"/>
    </row>
    <row r="223" spans="1:5" ht="12.75" customHeight="1" x14ac:dyDescent="0.25">
      <c r="A223" s="18" t="s">
        <v>270</v>
      </c>
      <c r="B223" s="19" t="s">
        <v>46</v>
      </c>
      <c r="C223" s="19" t="s">
        <v>64</v>
      </c>
      <c r="D223" s="20" t="str">
        <f t="shared" ref="D223:D225" si="32">HYPERLINK("http://hirschag.com/","hirschag.com")</f>
        <v>hirschag.com</v>
      </c>
      <c r="E223" s="19"/>
    </row>
    <row r="224" spans="1:5" ht="12.75" customHeight="1" x14ac:dyDescent="0.25">
      <c r="A224" s="18" t="s">
        <v>270</v>
      </c>
      <c r="B224" s="19" t="s">
        <v>113</v>
      </c>
      <c r="C224" s="19" t="s">
        <v>64</v>
      </c>
      <c r="D224" s="20" t="str">
        <f t="shared" si="32"/>
        <v>hirschag.com</v>
      </c>
      <c r="E224" s="19"/>
    </row>
    <row r="225" spans="1:5" ht="12.75" customHeight="1" x14ac:dyDescent="0.25">
      <c r="A225" s="18" t="s">
        <v>270</v>
      </c>
      <c r="B225" s="19" t="s">
        <v>50</v>
      </c>
      <c r="C225" s="19" t="s">
        <v>64</v>
      </c>
      <c r="D225" s="20" t="str">
        <f t="shared" si="32"/>
        <v>hirschag.com</v>
      </c>
      <c r="E225" s="19"/>
    </row>
    <row r="226" spans="1:5" ht="12.75" customHeight="1" x14ac:dyDescent="0.25">
      <c r="A226" s="18" t="s">
        <v>271</v>
      </c>
      <c r="B226" s="19" t="s">
        <v>27</v>
      </c>
      <c r="C226" s="19" t="s">
        <v>18</v>
      </c>
      <c r="D226" s="20" t="str">
        <f>HYPERLINK("http://hl-technology.ch/","hl-technology.ch")</f>
        <v>hl-technology.ch</v>
      </c>
      <c r="E226" s="19" t="s">
        <v>272</v>
      </c>
    </row>
    <row r="227" spans="1:5" ht="12.75" customHeight="1" x14ac:dyDescent="0.25">
      <c r="A227" s="18" t="s">
        <v>273</v>
      </c>
      <c r="B227" s="19" t="s">
        <v>33</v>
      </c>
      <c r="C227" s="19" t="s">
        <v>18</v>
      </c>
      <c r="D227" s="20" t="str">
        <f>HYPERLINK("http://schildwatches.ch/","schildwatches.ch")</f>
        <v>schildwatches.ch</v>
      </c>
      <c r="E227" s="19"/>
    </row>
    <row r="228" spans="1:5" ht="12.75" customHeight="1" x14ac:dyDescent="0.25">
      <c r="A228" s="18" t="s">
        <v>274</v>
      </c>
      <c r="B228" s="19" t="s">
        <v>137</v>
      </c>
      <c r="C228" s="19" t="s">
        <v>18</v>
      </c>
      <c r="D228" s="20" t="str">
        <f>HYPERLINK("http://hurni.ch/","hurni.ch")</f>
        <v>hurni.ch</v>
      </c>
      <c r="E228" s="19"/>
    </row>
    <row r="229" spans="1:5" ht="12.75" customHeight="1" x14ac:dyDescent="0.25">
      <c r="A229" s="18" t="s">
        <v>275</v>
      </c>
      <c r="B229" s="19" t="s">
        <v>32</v>
      </c>
      <c r="C229" s="19" t="s">
        <v>18</v>
      </c>
      <c r="D229" s="20" t="str">
        <f>HYPERLINK("http://imhsa.ch/","imhsa.ch")</f>
        <v>imhsa.ch</v>
      </c>
      <c r="E229" s="19"/>
    </row>
    <row r="230" spans="1:5" ht="12.75" customHeight="1" x14ac:dyDescent="0.25">
      <c r="A230" s="18" t="s">
        <v>276</v>
      </c>
      <c r="B230" s="19" t="s">
        <v>32</v>
      </c>
      <c r="C230" s="19" t="s">
        <v>18</v>
      </c>
      <c r="D230" s="20" t="str">
        <f>HYPERLINK("http://impulsionsa.com/","impulsionsa.com")</f>
        <v>impulsionsa.com</v>
      </c>
      <c r="E230" s="19"/>
    </row>
    <row r="231" spans="1:5" ht="12.75" customHeight="1" x14ac:dyDescent="0.25">
      <c r="A231" s="18" t="s">
        <v>277</v>
      </c>
      <c r="B231" s="19" t="s">
        <v>27</v>
      </c>
      <c r="C231" s="19" t="s">
        <v>18</v>
      </c>
      <c r="D231" s="20" t="str">
        <f>HYPERLINK("http://incabloc.ch/","incabloc.ch")</f>
        <v>incabloc.ch</v>
      </c>
      <c r="E231" s="19" t="s">
        <v>278</v>
      </c>
    </row>
    <row r="232" spans="1:5" ht="12.75" customHeight="1" x14ac:dyDescent="0.25">
      <c r="A232" s="18" t="s">
        <v>279</v>
      </c>
      <c r="B232" s="19" t="s">
        <v>113</v>
      </c>
      <c r="C232" s="19" t="s">
        <v>52</v>
      </c>
      <c r="D232" s="20" t="str">
        <f>HYPERLINK("http://interstrap.fr/","interstrap.fr")</f>
        <v>interstrap.fr</v>
      </c>
      <c r="E232" s="19"/>
    </row>
    <row r="233" spans="1:5" ht="12.75" customHeight="1" x14ac:dyDescent="0.25">
      <c r="A233" s="18" t="s">
        <v>280</v>
      </c>
      <c r="B233" s="19" t="s">
        <v>45</v>
      </c>
      <c r="C233" s="19" t="s">
        <v>18</v>
      </c>
      <c r="D233" s="20" t="str">
        <f t="shared" ref="D233:D235" si="33">HYPERLINK("http://iseotec.ch/","iseotec.ch")</f>
        <v>iseotec.ch</v>
      </c>
      <c r="E233" s="19"/>
    </row>
    <row r="234" spans="1:5" ht="12.75" customHeight="1" x14ac:dyDescent="0.25">
      <c r="A234" s="18" t="s">
        <v>280</v>
      </c>
      <c r="B234" s="19" t="s">
        <v>26</v>
      </c>
      <c r="C234" s="19" t="s">
        <v>18</v>
      </c>
      <c r="D234" s="20" t="str">
        <f t="shared" si="33"/>
        <v>iseotec.ch</v>
      </c>
      <c r="E234" s="19"/>
    </row>
    <row r="235" spans="1:5" ht="12.75" customHeight="1" x14ac:dyDescent="0.25">
      <c r="A235" s="18" t="s">
        <v>280</v>
      </c>
      <c r="B235" s="19" t="s">
        <v>27</v>
      </c>
      <c r="C235" s="19" t="s">
        <v>18</v>
      </c>
      <c r="D235" s="20" t="str">
        <f t="shared" si="33"/>
        <v>iseotec.ch</v>
      </c>
      <c r="E235" s="19"/>
    </row>
    <row r="236" spans="1:5" ht="12.75" customHeight="1" x14ac:dyDescent="0.25">
      <c r="A236" s="18" t="s">
        <v>281</v>
      </c>
      <c r="B236" s="19" t="s">
        <v>27</v>
      </c>
      <c r="C236" s="19" t="s">
        <v>18</v>
      </c>
      <c r="D236" s="20" t="str">
        <f>HYPERLINK("http://isoswiss.ch/","isoswiss.ch")</f>
        <v>isoswiss.ch</v>
      </c>
      <c r="E236" s="19" t="s">
        <v>133</v>
      </c>
    </row>
    <row r="237" spans="1:5" ht="12.75" customHeight="1" x14ac:dyDescent="0.25">
      <c r="A237" s="18" t="s">
        <v>282</v>
      </c>
      <c r="B237" s="19" t="s">
        <v>27</v>
      </c>
      <c r="C237" s="19" t="s">
        <v>18</v>
      </c>
      <c r="D237" s="20" t="str">
        <f>HYPERLINK("http://jeanstar.ch/","jeanstar.ch")</f>
        <v>jeanstar.ch</v>
      </c>
      <c r="E237" s="19" t="s">
        <v>226</v>
      </c>
    </row>
    <row r="238" spans="1:5" ht="12.75" customHeight="1" x14ac:dyDescent="0.25">
      <c r="A238" s="18" t="s">
        <v>283</v>
      </c>
      <c r="B238" s="19" t="s">
        <v>101</v>
      </c>
      <c r="C238" s="19" t="s">
        <v>52</v>
      </c>
      <c r="D238" s="31"/>
      <c r="E238" s="19"/>
    </row>
    <row r="239" spans="1:5" ht="12.75" customHeight="1" x14ac:dyDescent="0.25">
      <c r="A239" s="18" t="s">
        <v>284</v>
      </c>
      <c r="B239" s="19" t="s">
        <v>27</v>
      </c>
      <c r="C239" s="19" t="s">
        <v>18</v>
      </c>
      <c r="D239" s="20" t="str">
        <f>HYPERLINK("http://kif-parechoc.ch/","kif-parechoc.ch")</f>
        <v>kif-parechoc.ch</v>
      </c>
      <c r="E239" s="19" t="s">
        <v>278</v>
      </c>
    </row>
    <row r="240" spans="1:5" ht="12.75" customHeight="1" x14ac:dyDescent="0.25">
      <c r="A240" s="18" t="s">
        <v>285</v>
      </c>
      <c r="B240" s="19" t="s">
        <v>32</v>
      </c>
      <c r="C240" s="19" t="s">
        <v>18</v>
      </c>
      <c r="D240" s="20" t="str">
        <f>HYPERLINK("http://kronoshorlogerie.ch/","kronoshorlogerie.ch")</f>
        <v>kronoshorlogerie.ch</v>
      </c>
      <c r="E240" s="19"/>
    </row>
    <row r="241" spans="1:5" ht="12.75" customHeight="1" x14ac:dyDescent="0.25">
      <c r="A241" s="18" t="s">
        <v>286</v>
      </c>
      <c r="B241" s="19" t="s">
        <v>27</v>
      </c>
      <c r="C241" s="19" t="s">
        <v>18</v>
      </c>
      <c r="D241" s="20" t="str">
        <f>HYPERLINK("http://kundertsa.ch/","kundertsa.ch")</f>
        <v>kundertsa.ch</v>
      </c>
      <c r="E241" s="19" t="s">
        <v>287</v>
      </c>
    </row>
    <row r="242" spans="1:5" ht="12.75" customHeight="1" x14ac:dyDescent="0.25">
      <c r="A242" s="18" t="s">
        <v>288</v>
      </c>
      <c r="B242" s="19" t="s">
        <v>101</v>
      </c>
      <c r="C242" s="19" t="s">
        <v>18</v>
      </c>
      <c r="D242" s="20" t="str">
        <f>HYPERLINK("http://kyburz-cie.ch/","kyburz-cie.ch")</f>
        <v>kyburz-cie.ch</v>
      </c>
      <c r="E242" s="19"/>
    </row>
    <row r="243" spans="1:5" ht="12.75" customHeight="1" x14ac:dyDescent="0.25">
      <c r="A243" s="18" t="s">
        <v>289</v>
      </c>
      <c r="B243" s="19" t="s">
        <v>27</v>
      </c>
      <c r="C243" s="19" t="s">
        <v>18</v>
      </c>
      <c r="D243" s="20" t="str">
        <f>HYPERLINK("http://mfmsa.ch/","mfmsa.ch")</f>
        <v>mfmsa.ch</v>
      </c>
      <c r="E243" s="19" t="s">
        <v>290</v>
      </c>
    </row>
    <row r="244" spans="1:5" ht="12.75" customHeight="1" x14ac:dyDescent="0.25">
      <c r="A244" s="18" t="s">
        <v>291</v>
      </c>
      <c r="B244" s="19" t="s">
        <v>27</v>
      </c>
      <c r="C244" s="19" t="s">
        <v>18</v>
      </c>
      <c r="D244" s="20" t="str">
        <f>HYPERLINK("http://lapierrette.ch/","lapierrette.ch")</f>
        <v>lapierrette.ch</v>
      </c>
      <c r="E244" s="19" t="s">
        <v>28</v>
      </c>
    </row>
    <row r="245" spans="1:5" ht="12.75" customHeight="1" x14ac:dyDescent="0.25">
      <c r="A245" s="18" t="s">
        <v>292</v>
      </c>
      <c r="B245" s="19" t="s">
        <v>293</v>
      </c>
      <c r="C245" s="19" t="s">
        <v>52</v>
      </c>
      <c r="D245" s="20" t="str">
        <f>HYPERLINK("http://groupe-fmindustries-sycrilor.ch/","groupe-fmindustries-sycrilor.ch")</f>
        <v>groupe-fmindustries-sycrilor.ch</v>
      </c>
      <c r="E245" s="19" t="s">
        <v>294</v>
      </c>
    </row>
    <row r="246" spans="1:5" ht="12.75" customHeight="1" x14ac:dyDescent="0.25">
      <c r="A246" s="18" t="s">
        <v>295</v>
      </c>
      <c r="B246" s="19" t="s">
        <v>216</v>
      </c>
      <c r="C246" s="19" t="s">
        <v>18</v>
      </c>
      <c r="D246" s="20" t="str">
        <f>HYPERLINK("http://mercier-sa.ch/","mercier-sa.ch")</f>
        <v>mercier-sa.ch</v>
      </c>
      <c r="E246" s="19" t="s">
        <v>296</v>
      </c>
    </row>
    <row r="247" spans="1:5" ht="12.75" customHeight="1" x14ac:dyDescent="0.25">
      <c r="A247" s="18" t="s">
        <v>297</v>
      </c>
      <c r="B247" s="19" t="s">
        <v>20</v>
      </c>
      <c r="C247" s="19" t="s">
        <v>18</v>
      </c>
      <c r="D247" s="20" t="str">
        <f>HYPERLINK("http://leathertime.ch/","leathertime.ch")</f>
        <v>leathertime.ch</v>
      </c>
      <c r="E247" s="19"/>
    </row>
    <row r="248" spans="1:5" ht="12.75" customHeight="1" x14ac:dyDescent="0.25">
      <c r="A248" s="18" t="s">
        <v>298</v>
      </c>
      <c r="B248" s="19" t="s">
        <v>20</v>
      </c>
      <c r="C248" s="19" t="s">
        <v>52</v>
      </c>
      <c r="D248" s="20" t="str">
        <f>HYPERLINK("http://sarl-leboeuf.com/","sarl-leboeuf.com")</f>
        <v>sarl-leboeuf.com</v>
      </c>
      <c r="E248" s="19"/>
    </row>
    <row r="249" spans="1:5" ht="12.75" customHeight="1" x14ac:dyDescent="0.25">
      <c r="A249" s="18" t="s">
        <v>299</v>
      </c>
      <c r="B249" s="19" t="s">
        <v>45</v>
      </c>
      <c r="C249" s="19" t="s">
        <v>18</v>
      </c>
      <c r="D249" s="20" t="str">
        <f>HYPERLINK("http://labsa.ch/","labsa.ch")</f>
        <v>labsa.ch</v>
      </c>
      <c r="E249" s="19" t="s">
        <v>300</v>
      </c>
    </row>
    <row r="250" spans="1:5" ht="12.75" customHeight="1" x14ac:dyDescent="0.25">
      <c r="A250" s="18" t="s">
        <v>301</v>
      </c>
      <c r="B250" s="19" t="s">
        <v>45</v>
      </c>
      <c r="C250" s="19" t="s">
        <v>18</v>
      </c>
      <c r="D250" s="20" t="str">
        <f>HYPERLINK("http://leesa.ch/","leesa.ch")</f>
        <v>leesa.ch</v>
      </c>
      <c r="E250" s="19" t="s">
        <v>302</v>
      </c>
    </row>
    <row r="251" spans="1:5" ht="12.75" customHeight="1" x14ac:dyDescent="0.25">
      <c r="A251" s="18" t="s">
        <v>303</v>
      </c>
      <c r="B251" s="19" t="s">
        <v>33</v>
      </c>
      <c r="C251" s="19" t="s">
        <v>18</v>
      </c>
      <c r="D251" s="20" t="str">
        <f>HYPERLINK("http://leschot.ch/","leschot.ch")</f>
        <v>leschot.ch</v>
      </c>
      <c r="E251" s="21" t="s">
        <v>304</v>
      </c>
    </row>
    <row r="252" spans="1:5" ht="12.75" customHeight="1" x14ac:dyDescent="0.25">
      <c r="A252" s="18" t="s">
        <v>305</v>
      </c>
      <c r="B252" s="19" t="s">
        <v>26</v>
      </c>
      <c r="C252" s="19" t="s">
        <v>18</v>
      </c>
      <c r="D252" s="20" t="str">
        <f>HYPERLINK("http://licalzi.ch/","licalzi.ch")</f>
        <v>licalzi.ch</v>
      </c>
      <c r="E252" s="19"/>
    </row>
    <row r="253" spans="1:5" ht="12.75" customHeight="1" x14ac:dyDescent="0.25">
      <c r="A253" s="18" t="s">
        <v>306</v>
      </c>
      <c r="B253" s="19" t="s">
        <v>46</v>
      </c>
      <c r="C253" s="19" t="s">
        <v>211</v>
      </c>
      <c r="D253" s="20" t="str">
        <f t="shared" ref="D253:D254" si="34">HYPERLINK("http://lic-oostende.be/","lic-oostende.be")</f>
        <v>lic-oostende.be</v>
      </c>
      <c r="E253" s="19"/>
    </row>
    <row r="254" spans="1:5" ht="12.75" customHeight="1" x14ac:dyDescent="0.25">
      <c r="A254" s="18" t="s">
        <v>306</v>
      </c>
      <c r="B254" s="19" t="s">
        <v>113</v>
      </c>
      <c r="C254" s="19" t="s">
        <v>211</v>
      </c>
      <c r="D254" s="20" t="str">
        <f t="shared" si="34"/>
        <v>lic-oostende.be</v>
      </c>
      <c r="E254" s="19"/>
    </row>
    <row r="255" spans="1:5" ht="12.75" customHeight="1" x14ac:dyDescent="0.25">
      <c r="A255" s="18" t="s">
        <v>307</v>
      </c>
      <c r="B255" s="19" t="s">
        <v>293</v>
      </c>
      <c r="C255" s="19" t="s">
        <v>18</v>
      </c>
      <c r="D255" s="20" t="str">
        <f>HYPERLINK("http://luxe-swiss.com/","luxe-swiss.com")</f>
        <v>luxe-swiss.com</v>
      </c>
      <c r="E255" s="19" t="s">
        <v>308</v>
      </c>
    </row>
    <row r="256" spans="1:5" ht="12.75" customHeight="1" x14ac:dyDescent="0.25">
      <c r="A256" s="18" t="s">
        <v>309</v>
      </c>
      <c r="B256" s="19" t="s">
        <v>20</v>
      </c>
      <c r="C256" s="19" t="s">
        <v>18</v>
      </c>
      <c r="D256" s="20" t="str">
        <f t="shared" ref="D256:D257" si="35">HYPERLINK("http://lucrin.com/","lucrin.com")</f>
        <v>lucrin.com</v>
      </c>
      <c r="E256" s="19" t="s">
        <v>310</v>
      </c>
    </row>
    <row r="257" spans="1:5" ht="12.75" customHeight="1" x14ac:dyDescent="0.25">
      <c r="A257" s="18" t="s">
        <v>309</v>
      </c>
      <c r="B257" s="19" t="s">
        <v>113</v>
      </c>
      <c r="C257" s="19" t="s">
        <v>18</v>
      </c>
      <c r="D257" s="20" t="str">
        <f t="shared" si="35"/>
        <v>lucrin.com</v>
      </c>
      <c r="E257" s="19" t="s">
        <v>310</v>
      </c>
    </row>
    <row r="258" spans="1:5" ht="12.75" customHeight="1" x14ac:dyDescent="0.25">
      <c r="A258" s="18" t="s">
        <v>311</v>
      </c>
      <c r="B258" s="19" t="s">
        <v>83</v>
      </c>
      <c r="C258" s="19" t="s">
        <v>18</v>
      </c>
      <c r="D258" s="20" t="str">
        <f>HYPERLINK("http://rctritec.com/","rctritec.com")</f>
        <v>rctritec.com</v>
      </c>
      <c r="E258" s="19"/>
    </row>
    <row r="259" spans="1:5" ht="12.75" customHeight="1" x14ac:dyDescent="0.25">
      <c r="A259" s="18" t="s">
        <v>312</v>
      </c>
      <c r="B259" s="19" t="s">
        <v>45</v>
      </c>
      <c r="C259" s="19" t="s">
        <v>18</v>
      </c>
      <c r="D259" s="20" t="str">
        <f t="shared" ref="D259:D261" si="36">HYPERLINK("http://rmagnin.ch/","rmagnin.ch")</f>
        <v>rmagnin.ch</v>
      </c>
      <c r="E259" s="19" t="s">
        <v>313</v>
      </c>
    </row>
    <row r="260" spans="1:5" ht="12.75" customHeight="1" x14ac:dyDescent="0.25">
      <c r="A260" s="18" t="s">
        <v>312</v>
      </c>
      <c r="B260" s="19" t="s">
        <v>46</v>
      </c>
      <c r="C260" s="19" t="s">
        <v>18</v>
      </c>
      <c r="D260" s="20" t="str">
        <f t="shared" si="36"/>
        <v>rmagnin.ch</v>
      </c>
      <c r="E260" s="19"/>
    </row>
    <row r="261" spans="1:5" ht="12.75" customHeight="1" x14ac:dyDescent="0.25">
      <c r="A261" s="18" t="s">
        <v>312</v>
      </c>
      <c r="B261" s="19" t="s">
        <v>50</v>
      </c>
      <c r="C261" s="19" t="s">
        <v>18</v>
      </c>
      <c r="D261" s="20" t="str">
        <f t="shared" si="36"/>
        <v>rmagnin.ch</v>
      </c>
      <c r="E261" s="19"/>
    </row>
    <row r="262" spans="1:5" ht="12.75" customHeight="1" x14ac:dyDescent="0.25">
      <c r="A262" s="18" t="s">
        <v>314</v>
      </c>
      <c r="B262" s="19" t="s">
        <v>210</v>
      </c>
      <c r="C262" s="19" t="s">
        <v>18</v>
      </c>
      <c r="D262" s="20" t="str">
        <f>HYPERLINK("http://thegembank.com/","thegembank.com")</f>
        <v>thegembank.com</v>
      </c>
      <c r="E262" s="19"/>
    </row>
    <row r="263" spans="1:5" ht="12.75" customHeight="1" x14ac:dyDescent="0.25">
      <c r="A263" s="18" t="s">
        <v>315</v>
      </c>
      <c r="B263" s="19" t="s">
        <v>27</v>
      </c>
      <c r="C263" s="19" t="s">
        <v>18</v>
      </c>
      <c r="D263" s="20" t="str">
        <f>HYPERLINK("http://mecalex.ch/","mecalex.ch")</f>
        <v>mecalex.ch</v>
      </c>
      <c r="E263" s="19" t="s">
        <v>316</v>
      </c>
    </row>
    <row r="264" spans="1:5" ht="12.75" customHeight="1" x14ac:dyDescent="0.25">
      <c r="A264" s="18" t="s">
        <v>317</v>
      </c>
      <c r="B264" s="19" t="s">
        <v>27</v>
      </c>
      <c r="C264" s="19" t="s">
        <v>18</v>
      </c>
      <c r="D264" s="20" t="str">
        <f>HYPERLINK("http://meroz-ressorts.com/","meroz-ressorts.com")</f>
        <v>meroz-ressorts.com</v>
      </c>
      <c r="E264" s="19" t="s">
        <v>252</v>
      </c>
    </row>
    <row r="265" spans="1:5" ht="12.75" customHeight="1" x14ac:dyDescent="0.25">
      <c r="A265" s="18" t="s">
        <v>318</v>
      </c>
      <c r="B265" s="19" t="s">
        <v>26</v>
      </c>
      <c r="C265" s="19" t="s">
        <v>18</v>
      </c>
      <c r="D265" s="20" t="str">
        <f>HYPERLINK("http://merusa.ch/","merusa.ch")</f>
        <v>merusa.ch</v>
      </c>
      <c r="E265" s="19"/>
    </row>
    <row r="266" spans="1:5" ht="12.75" customHeight="1" x14ac:dyDescent="0.25">
      <c r="A266" s="18" t="s">
        <v>319</v>
      </c>
      <c r="B266" s="19" t="s">
        <v>113</v>
      </c>
      <c r="C266" s="19" t="s">
        <v>18</v>
      </c>
      <c r="D266" s="20" t="str">
        <f t="shared" ref="D266:D267" si="37">HYPERLINK("http://mestel.ch/","mestel.ch")</f>
        <v>mestel.ch</v>
      </c>
      <c r="E266" s="19" t="s">
        <v>320</v>
      </c>
    </row>
    <row r="267" spans="1:5" ht="12.75" customHeight="1" x14ac:dyDescent="0.25">
      <c r="A267" s="18" t="s">
        <v>319</v>
      </c>
      <c r="B267" s="19" t="s">
        <v>27</v>
      </c>
      <c r="C267" s="19" t="s">
        <v>18</v>
      </c>
      <c r="D267" s="20" t="str">
        <f t="shared" si="37"/>
        <v>mestel.ch</v>
      </c>
      <c r="E267" s="19" t="s">
        <v>320</v>
      </c>
    </row>
    <row r="268" spans="1:5" ht="12.75" customHeight="1" x14ac:dyDescent="0.25">
      <c r="A268" s="18" t="s">
        <v>321</v>
      </c>
      <c r="B268" s="19" t="s">
        <v>26</v>
      </c>
      <c r="C268" s="19" t="s">
        <v>18</v>
      </c>
      <c r="D268" s="20" t="str">
        <f>HYPERLINK("http://mfm-sa.ch/","mfm-sa.ch")</f>
        <v>mfm-sa.ch</v>
      </c>
      <c r="E268" s="19"/>
    </row>
    <row r="269" spans="1:5" ht="12.75" customHeight="1" x14ac:dyDescent="0.25">
      <c r="A269" s="18" t="s">
        <v>322</v>
      </c>
      <c r="B269" s="19" t="s">
        <v>32</v>
      </c>
      <c r="C269" s="19" t="s">
        <v>18</v>
      </c>
      <c r="D269" s="20" t="str">
        <f>HYPERLINK("http://mhcsa.com/","mhcsa.com")</f>
        <v>mhcsa.com</v>
      </c>
      <c r="E269" s="19" t="s">
        <v>323</v>
      </c>
    </row>
    <row r="270" spans="1:5" ht="12.75" customHeight="1" x14ac:dyDescent="0.25">
      <c r="A270" s="18" t="s">
        <v>324</v>
      </c>
      <c r="B270" s="19" t="s">
        <v>27</v>
      </c>
      <c r="C270" s="19" t="s">
        <v>18</v>
      </c>
      <c r="D270" s="20" t="str">
        <f>HYPERLINK("http://micrdecsa.ch/","micrdecsa.ch")</f>
        <v>micrdecsa.ch</v>
      </c>
      <c r="E270" s="19" t="s">
        <v>325</v>
      </c>
    </row>
    <row r="271" spans="1:5" ht="12.75" customHeight="1" x14ac:dyDescent="0.25">
      <c r="A271" s="18" t="s">
        <v>326</v>
      </c>
      <c r="B271" s="19" t="s">
        <v>199</v>
      </c>
      <c r="C271" s="19" t="s">
        <v>18</v>
      </c>
      <c r="D271" s="20" t="str">
        <f>HYPERLINK("http://micro-finish.ch/","micro-finish.ch")</f>
        <v>micro-finish.ch</v>
      </c>
      <c r="E271" s="19"/>
    </row>
    <row r="272" spans="1:5" ht="12.75" customHeight="1" x14ac:dyDescent="0.25">
      <c r="A272" s="18" t="s">
        <v>327</v>
      </c>
      <c r="B272" s="19" t="s">
        <v>199</v>
      </c>
      <c r="C272" s="19" t="s">
        <v>18</v>
      </c>
      <c r="D272" s="31"/>
      <c r="E272" s="19"/>
    </row>
    <row r="273" spans="1:5" ht="12.75" customHeight="1" x14ac:dyDescent="0.25">
      <c r="A273" s="18" t="s">
        <v>328</v>
      </c>
      <c r="B273" s="19" t="s">
        <v>210</v>
      </c>
      <c r="C273" s="19" t="s">
        <v>211</v>
      </c>
      <c r="D273" s="20" t="str">
        <f>HYPERLINK("http://mikisagems.com/","mikisagems.com")</f>
        <v>mikisagems.com</v>
      </c>
      <c r="E273" s="19"/>
    </row>
    <row r="274" spans="1:5" ht="12.75" customHeight="1" x14ac:dyDescent="0.25">
      <c r="A274" s="18" t="s">
        <v>329</v>
      </c>
      <c r="B274" s="19" t="s">
        <v>45</v>
      </c>
      <c r="C274" s="19" t="s">
        <v>52</v>
      </c>
      <c r="D274" s="31"/>
      <c r="E274" s="19" t="s">
        <v>330</v>
      </c>
    </row>
    <row r="275" spans="1:5" ht="12.75" customHeight="1" x14ac:dyDescent="0.25">
      <c r="A275" s="18" t="s">
        <v>329</v>
      </c>
      <c r="B275" s="19" t="s">
        <v>46</v>
      </c>
      <c r="C275" s="19" t="s">
        <v>52</v>
      </c>
      <c r="D275" s="31"/>
      <c r="E275" s="19" t="s">
        <v>330</v>
      </c>
    </row>
    <row r="276" spans="1:5" ht="12.75" customHeight="1" x14ac:dyDescent="0.25">
      <c r="A276" s="18" t="s">
        <v>331</v>
      </c>
      <c r="B276" s="19" t="s">
        <v>216</v>
      </c>
      <c r="C276" s="19" t="s">
        <v>18</v>
      </c>
      <c r="D276" s="20" t="str">
        <f t="shared" ref="D276:D278" si="38">HYPERLINK("http://palladiumag.ch/","palladiumag.ch")</f>
        <v>palladiumag.ch</v>
      </c>
      <c r="E276" s="19"/>
    </row>
    <row r="277" spans="1:5" ht="12.75" customHeight="1" x14ac:dyDescent="0.25">
      <c r="A277" s="18" t="s">
        <v>331</v>
      </c>
      <c r="B277" s="19" t="s">
        <v>81</v>
      </c>
      <c r="C277" s="19" t="s">
        <v>18</v>
      </c>
      <c r="D277" s="20" t="str">
        <f t="shared" si="38"/>
        <v>palladiumag.ch</v>
      </c>
      <c r="E277" s="19"/>
    </row>
    <row r="278" spans="1:5" ht="12.75" customHeight="1" x14ac:dyDescent="0.25">
      <c r="A278" s="18" t="s">
        <v>331</v>
      </c>
      <c r="B278" s="19" t="s">
        <v>30</v>
      </c>
      <c r="C278" s="19" t="s">
        <v>18</v>
      </c>
      <c r="D278" s="20" t="str">
        <f t="shared" si="38"/>
        <v>palladiumag.ch</v>
      </c>
      <c r="E278" s="19" t="s">
        <v>332</v>
      </c>
    </row>
    <row r="279" spans="1:5" ht="12.75" customHeight="1" x14ac:dyDescent="0.25">
      <c r="A279" s="18" t="s">
        <v>333</v>
      </c>
      <c r="B279" s="19" t="s">
        <v>83</v>
      </c>
      <c r="C279" s="19" t="s">
        <v>18</v>
      </c>
      <c r="D279" s="20" t="str">
        <f>HYPERLINK("http://mlv-sarl.ch/","mlv-sarl.ch")</f>
        <v>mlv-sarl.ch</v>
      </c>
      <c r="E279" s="19" t="s">
        <v>334</v>
      </c>
    </row>
    <row r="280" spans="1:5" ht="12.75" customHeight="1" x14ac:dyDescent="0.25">
      <c r="A280" s="18" t="s">
        <v>335</v>
      </c>
      <c r="B280" s="19" t="s">
        <v>113</v>
      </c>
      <c r="C280" s="19" t="s">
        <v>145</v>
      </c>
      <c r="D280" s="20" t="str">
        <f>HYPERLINK("http://morellatostraps.com/","morellatostraps.com")</f>
        <v>morellatostraps.com</v>
      </c>
      <c r="E280" s="19" t="s">
        <v>336</v>
      </c>
    </row>
    <row r="281" spans="1:5" ht="12.75" customHeight="1" x14ac:dyDescent="0.25">
      <c r="A281" s="18" t="s">
        <v>337</v>
      </c>
      <c r="B281" s="19" t="s">
        <v>27</v>
      </c>
      <c r="C281" s="19" t="s">
        <v>18</v>
      </c>
      <c r="D281" s="20" t="str">
        <f>HYPERLINK("http://mpsag.com/","mpsag.com")</f>
        <v>mpsag.com</v>
      </c>
      <c r="E281" s="19" t="s">
        <v>338</v>
      </c>
    </row>
    <row r="282" spans="1:5" ht="12.75" customHeight="1" x14ac:dyDescent="0.25">
      <c r="A282" s="18" t="s">
        <v>339</v>
      </c>
      <c r="B282" s="19" t="s">
        <v>199</v>
      </c>
      <c r="C282" s="19" t="s">
        <v>18</v>
      </c>
      <c r="D282" s="20" t="str">
        <f>HYPERLINK("http://mtssa.ch/","mtssa.ch")</f>
        <v>mtssa.ch</v>
      </c>
      <c r="E282" s="19" t="s">
        <v>340</v>
      </c>
    </row>
    <row r="283" spans="1:5" ht="12.75" customHeight="1" x14ac:dyDescent="0.25">
      <c r="A283" s="18" t="s">
        <v>341</v>
      </c>
      <c r="B283" s="19" t="s">
        <v>113</v>
      </c>
      <c r="C283" s="19" t="s">
        <v>18</v>
      </c>
      <c r="D283" s="20" t="str">
        <f>HYPERLINK("http://multicuirs.ch/","multicuirs.ch")</f>
        <v>multicuirs.ch</v>
      </c>
      <c r="E283" s="19"/>
    </row>
    <row r="284" spans="1:5" ht="12.75" customHeight="1" x14ac:dyDescent="0.25">
      <c r="A284" s="18" t="s">
        <v>342</v>
      </c>
      <c r="B284" s="19" t="s">
        <v>27</v>
      </c>
      <c r="C284" s="19" t="s">
        <v>18</v>
      </c>
      <c r="D284" s="20" t="str">
        <f t="shared" ref="D284:D285" si="39">HYPERLINK("http://nchsa.ch/","nchsa.ch")</f>
        <v>nchsa.ch</v>
      </c>
      <c r="E284" s="19" t="s">
        <v>343</v>
      </c>
    </row>
    <row r="285" spans="1:5" ht="12.75" customHeight="1" x14ac:dyDescent="0.25">
      <c r="A285" s="18" t="s">
        <v>342</v>
      </c>
      <c r="B285" s="19" t="s">
        <v>45</v>
      </c>
      <c r="C285" s="19" t="s">
        <v>18</v>
      </c>
      <c r="D285" s="20" t="str">
        <f t="shared" si="39"/>
        <v>nchsa.ch</v>
      </c>
      <c r="E285" s="19"/>
    </row>
    <row r="286" spans="1:5" ht="12.75" customHeight="1" x14ac:dyDescent="0.25">
      <c r="A286" s="18" t="s">
        <v>344</v>
      </c>
      <c r="B286" s="19" t="s">
        <v>20</v>
      </c>
      <c r="C286" s="19"/>
      <c r="D286" s="20" t="str">
        <f>HYPERLINK("http://nevacril.com/","nevacril.com")</f>
        <v>nevacril.com</v>
      </c>
      <c r="E286" s="19" t="s">
        <v>345</v>
      </c>
    </row>
    <row r="287" spans="1:5" ht="12.75" customHeight="1" x14ac:dyDescent="0.25">
      <c r="A287" s="18" t="s">
        <v>346</v>
      </c>
      <c r="B287" s="19" t="s">
        <v>141</v>
      </c>
      <c r="C287" s="19" t="s">
        <v>18</v>
      </c>
      <c r="D287" s="20" t="str">
        <f>HYPERLINK("http://newingenia.ch/","newingenia.ch")</f>
        <v>newingenia.ch</v>
      </c>
      <c r="E287" s="19" t="s">
        <v>347</v>
      </c>
    </row>
    <row r="288" spans="1:5" ht="12.75" customHeight="1" x14ac:dyDescent="0.25">
      <c r="A288" s="18" t="s">
        <v>348</v>
      </c>
      <c r="B288" s="19" t="s">
        <v>210</v>
      </c>
      <c r="C288" s="19" t="s">
        <v>18</v>
      </c>
      <c r="D288" s="20" t="str">
        <f>HYPERLINK("http://nirugroup.com/","nirugroup.com")</f>
        <v>nirugroup.com</v>
      </c>
      <c r="E288" s="19"/>
    </row>
    <row r="289" spans="1:5" ht="12.75" customHeight="1" x14ac:dyDescent="0.25">
      <c r="A289" s="18" t="s">
        <v>349</v>
      </c>
      <c r="B289" s="19" t="s">
        <v>27</v>
      </c>
      <c r="C289" s="19" t="s">
        <v>52</v>
      </c>
      <c r="D289" s="20" t="str">
        <f>HYPERLINK("http://norimat.com/","norimat.com")</f>
        <v>norimat.com</v>
      </c>
      <c r="E289" s="19" t="s">
        <v>350</v>
      </c>
    </row>
    <row r="290" spans="1:5" ht="12.75" customHeight="1" x14ac:dyDescent="0.25">
      <c r="A290" s="18" t="s">
        <v>351</v>
      </c>
      <c r="B290" s="19" t="s">
        <v>101</v>
      </c>
      <c r="C290" s="19" t="s">
        <v>18</v>
      </c>
      <c r="D290" s="20" t="str">
        <f>HYPERLINK("http://novo-cristal.ch/","novo-cristal.ch")</f>
        <v>novo-cristal.ch</v>
      </c>
      <c r="E290" s="19"/>
    </row>
    <row r="291" spans="1:5" ht="12.75" customHeight="1" x14ac:dyDescent="0.25">
      <c r="A291" s="18" t="s">
        <v>352</v>
      </c>
      <c r="B291" s="19" t="s">
        <v>26</v>
      </c>
      <c r="C291" s="19" t="s">
        <v>18</v>
      </c>
      <c r="D291" s="20" t="str">
        <f>HYPERLINK("http://oliviervaucher.ch/","oliviervaucher.ch")</f>
        <v>oliviervaucher.ch</v>
      </c>
      <c r="E291" s="19"/>
    </row>
    <row r="292" spans="1:5" ht="12.75" customHeight="1" x14ac:dyDescent="0.25">
      <c r="A292" s="18" t="s">
        <v>353</v>
      </c>
      <c r="B292" s="19" t="s">
        <v>20</v>
      </c>
      <c r="C292" s="19" t="s">
        <v>18</v>
      </c>
      <c r="D292" s="20" t="str">
        <f>HYPERLINK("http://opal-creations.ch/","opal-creations.ch")</f>
        <v>opal-creations.ch</v>
      </c>
      <c r="E292" s="19"/>
    </row>
    <row r="293" spans="1:5" ht="12.75" customHeight="1" x14ac:dyDescent="0.25">
      <c r="A293" s="18" t="s">
        <v>354</v>
      </c>
      <c r="B293" s="19" t="s">
        <v>46</v>
      </c>
      <c r="C293" s="19" t="s">
        <v>145</v>
      </c>
      <c r="D293" s="20" t="str">
        <f t="shared" ref="D293:D294" si="40">HYPERLINK("http://opar.it/","opar.it")</f>
        <v>opar.it</v>
      </c>
      <c r="E293" s="19"/>
    </row>
    <row r="294" spans="1:5" ht="12.75" customHeight="1" x14ac:dyDescent="0.25">
      <c r="A294" s="18" t="s">
        <v>354</v>
      </c>
      <c r="B294" s="19" t="s">
        <v>50</v>
      </c>
      <c r="C294" s="19" t="s">
        <v>145</v>
      </c>
      <c r="D294" s="20" t="str">
        <f t="shared" si="40"/>
        <v>opar.it</v>
      </c>
      <c r="E294" s="19"/>
    </row>
    <row r="295" spans="1:5" ht="12.75" customHeight="1" x14ac:dyDescent="0.25">
      <c r="A295" s="18" t="s">
        <v>355</v>
      </c>
      <c r="B295" s="19" t="s">
        <v>27</v>
      </c>
      <c r="C295" s="19" t="s">
        <v>18</v>
      </c>
      <c r="D295" s="20" t="str">
        <f>HYPERLINK("http://conceptowatch.ch/","conceptowatch.ch")</f>
        <v>conceptowatch.ch</v>
      </c>
      <c r="E295" s="19" t="s">
        <v>190</v>
      </c>
    </row>
    <row r="296" spans="1:5" ht="12.75" customHeight="1" x14ac:dyDescent="0.25">
      <c r="A296" s="18" t="s">
        <v>356</v>
      </c>
      <c r="B296" s="19" t="s">
        <v>141</v>
      </c>
      <c r="C296" s="19" t="s">
        <v>18</v>
      </c>
      <c r="D296" s="20" t="str">
        <f>HYPERLINK("http://orma.ch/","orma.ch")</f>
        <v>orma.ch</v>
      </c>
      <c r="E296" s="19" t="s">
        <v>143</v>
      </c>
    </row>
    <row r="297" spans="1:5" ht="12.75" customHeight="1" x14ac:dyDescent="0.25">
      <c r="A297" s="18" t="s">
        <v>357</v>
      </c>
      <c r="B297" s="19" t="s">
        <v>20</v>
      </c>
      <c r="C297" s="19" t="s">
        <v>18</v>
      </c>
      <c r="D297" s="20" t="str">
        <f>HYPERLINK("http://packing91.ch/","packing91.ch")</f>
        <v>packing91.ch</v>
      </c>
      <c r="E297" s="19"/>
    </row>
    <row r="298" spans="1:5" ht="12.75" customHeight="1" x14ac:dyDescent="0.25">
      <c r="A298" s="18" t="s">
        <v>353</v>
      </c>
      <c r="B298" s="19" t="s">
        <v>199</v>
      </c>
      <c r="C298" s="19" t="s">
        <v>18</v>
      </c>
      <c r="D298" s="20" t="str">
        <f>HYPERLINK("http://opal-creations.ch/","opal-creations.ch")</f>
        <v>opal-creations.ch</v>
      </c>
      <c r="E298" s="19"/>
    </row>
    <row r="299" spans="1:5" ht="12.75" customHeight="1" x14ac:dyDescent="0.25">
      <c r="A299" s="18" t="s">
        <v>358</v>
      </c>
      <c r="B299" s="19" t="s">
        <v>45</v>
      </c>
      <c r="C299" s="19" t="s">
        <v>18</v>
      </c>
      <c r="D299" s="31"/>
      <c r="E299" s="19"/>
    </row>
    <row r="300" spans="1:5" ht="12.75" customHeight="1" x14ac:dyDescent="0.25">
      <c r="A300" s="18" t="s">
        <v>359</v>
      </c>
      <c r="B300" s="19" t="s">
        <v>27</v>
      </c>
      <c r="C300" s="19" t="s">
        <v>18</v>
      </c>
      <c r="D300" s="20" t="str">
        <f>HYPERLINK("http://pibor.ch/","pibor.ch")</f>
        <v>pibor.ch</v>
      </c>
      <c r="E300" s="19" t="s">
        <v>85</v>
      </c>
    </row>
    <row r="301" spans="1:5" ht="12.75" customHeight="1" x14ac:dyDescent="0.25">
      <c r="A301" s="18" t="s">
        <v>360</v>
      </c>
      <c r="B301" s="19" t="s">
        <v>27</v>
      </c>
      <c r="C301" s="19" t="s">
        <v>18</v>
      </c>
      <c r="D301" s="20" t="str">
        <f>HYPERLINK("http://pierhor.ch/","pierhor.ch")</f>
        <v>pierhor.ch</v>
      </c>
      <c r="E301" s="19" t="s">
        <v>28</v>
      </c>
    </row>
    <row r="302" spans="1:5" ht="12.75" customHeight="1" x14ac:dyDescent="0.25">
      <c r="A302" s="18" t="s">
        <v>361</v>
      </c>
      <c r="B302" s="19" t="s">
        <v>199</v>
      </c>
      <c r="C302" s="19" t="s">
        <v>18</v>
      </c>
      <c r="D302" s="20" t="str">
        <f>HYPERLINK("http://plac-etal.ch/","plac-etal.ch")</f>
        <v>plac-etal.ch</v>
      </c>
      <c r="E302" s="19"/>
    </row>
    <row r="303" spans="1:5" ht="12.75" customHeight="1" x14ac:dyDescent="0.25">
      <c r="A303" s="18" t="s">
        <v>362</v>
      </c>
      <c r="B303" s="19" t="s">
        <v>20</v>
      </c>
      <c r="C303" s="19" t="s">
        <v>18</v>
      </c>
      <c r="D303" s="20" t="str">
        <f>HYPERLINK("http://paspaq.ch/","paspaq.ch")</f>
        <v>paspaq.ch</v>
      </c>
      <c r="E303" s="19" t="s">
        <v>363</v>
      </c>
    </row>
    <row r="304" spans="1:5" ht="12.75" customHeight="1" x14ac:dyDescent="0.25">
      <c r="A304" s="18" t="s">
        <v>364</v>
      </c>
      <c r="B304" s="19" t="s">
        <v>199</v>
      </c>
      <c r="C304" s="19" t="s">
        <v>18</v>
      </c>
      <c r="D304" s="20" t="str">
        <f>HYPERLINK("http://politrempe.ch/","politrempe.ch")</f>
        <v>politrempe.ch</v>
      </c>
      <c r="E304" s="19"/>
    </row>
    <row r="305" spans="1:5" ht="12.75" customHeight="1" x14ac:dyDescent="0.25">
      <c r="A305" s="18" t="s">
        <v>365</v>
      </c>
      <c r="B305" s="19" t="s">
        <v>199</v>
      </c>
      <c r="C305" s="19" t="s">
        <v>18</v>
      </c>
      <c r="D305" s="20" t="str">
        <f>HYPERLINK("http://positivecoating.ch/","positivecoating.ch")</f>
        <v>positivecoating.ch</v>
      </c>
      <c r="E305" s="19"/>
    </row>
    <row r="306" spans="1:5" ht="12.75" customHeight="1" x14ac:dyDescent="0.25">
      <c r="A306" s="18" t="s">
        <v>366</v>
      </c>
      <c r="B306" s="19" t="s">
        <v>27</v>
      </c>
      <c r="C306" s="19" t="s">
        <v>18</v>
      </c>
      <c r="D306" s="20" t="str">
        <f>HYPERLINK("http://precision-engineering.ch/","precision-engineering.ch")</f>
        <v>precision-engineering.ch</v>
      </c>
      <c r="E306" s="19" t="s">
        <v>367</v>
      </c>
    </row>
    <row r="307" spans="1:5" ht="12.75" customHeight="1" x14ac:dyDescent="0.25">
      <c r="A307" s="18" t="s">
        <v>368</v>
      </c>
      <c r="B307" s="19" t="s">
        <v>27</v>
      </c>
      <c r="C307" s="19" t="s">
        <v>18</v>
      </c>
      <c r="D307" s="20" t="str">
        <f>HYPERLINK("http://printcolor.ch/","printcolor.ch")</f>
        <v>printcolor.ch</v>
      </c>
      <c r="E307" s="19" t="s">
        <v>369</v>
      </c>
    </row>
    <row r="308" spans="1:5" ht="12.75" customHeight="1" x14ac:dyDescent="0.25">
      <c r="A308" s="18" t="s">
        <v>370</v>
      </c>
      <c r="B308" s="19" t="s">
        <v>210</v>
      </c>
      <c r="C308" s="19" t="s">
        <v>18</v>
      </c>
      <c r="D308" s="20" t="str">
        <f>HYPERLINK("http://procutswiss.ch/","procutswiss.ch")</f>
        <v>procutswiss.ch</v>
      </c>
      <c r="E308" s="19"/>
    </row>
    <row r="309" spans="1:5" ht="12.75" customHeight="1" x14ac:dyDescent="0.25">
      <c r="A309" s="18" t="s">
        <v>371</v>
      </c>
      <c r="B309" s="19" t="s">
        <v>293</v>
      </c>
      <c r="C309" s="19" t="s">
        <v>18</v>
      </c>
      <c r="D309" s="20" t="str">
        <f>HYPERLINK("http://proform.ch/","proform.ch")</f>
        <v>proform.ch</v>
      </c>
      <c r="E309" s="19" t="s">
        <v>372</v>
      </c>
    </row>
    <row r="310" spans="1:5" ht="12.75" customHeight="1" x14ac:dyDescent="0.25">
      <c r="A310" s="18" t="s">
        <v>373</v>
      </c>
      <c r="B310" s="19" t="s">
        <v>293</v>
      </c>
      <c r="C310" s="19" t="s">
        <v>145</v>
      </c>
      <c r="D310" s="20" t="str">
        <f>HYPERLINK("http://progold.com/","progold.com")</f>
        <v>progold.com</v>
      </c>
      <c r="E310" s="19" t="s">
        <v>374</v>
      </c>
    </row>
    <row r="311" spans="1:5" ht="12.75" customHeight="1" x14ac:dyDescent="0.25">
      <c r="A311" s="18" t="s">
        <v>375</v>
      </c>
      <c r="B311" s="19" t="s">
        <v>46</v>
      </c>
      <c r="C311" s="19" t="s">
        <v>145</v>
      </c>
      <c r="D311" s="20" t="str">
        <f t="shared" ref="D311:D312" si="41">HYPERLINK("http://promotionbracelets.eu/","promotionbracelets.eu")</f>
        <v>promotionbracelets.eu</v>
      </c>
      <c r="E311" s="19"/>
    </row>
    <row r="312" spans="1:5" ht="12.75" customHeight="1" x14ac:dyDescent="0.25">
      <c r="A312" s="18" t="s">
        <v>375</v>
      </c>
      <c r="B312" s="19" t="s">
        <v>50</v>
      </c>
      <c r="C312" s="19" t="s">
        <v>145</v>
      </c>
      <c r="D312" s="20" t="str">
        <f t="shared" si="41"/>
        <v>promotionbracelets.eu</v>
      </c>
      <c r="E312" s="19"/>
    </row>
    <row r="313" spans="1:5" ht="12.75" customHeight="1" x14ac:dyDescent="0.25">
      <c r="A313" s="18" t="s">
        <v>376</v>
      </c>
      <c r="B313" s="19" t="s">
        <v>27</v>
      </c>
      <c r="C313" s="19" t="s">
        <v>18</v>
      </c>
      <c r="D313" s="20" t="str">
        <f>HYPERLINK("http://proplatine.ch/","proplatine.ch")</f>
        <v>proplatine.ch</v>
      </c>
      <c r="E313" s="19" t="s">
        <v>377</v>
      </c>
    </row>
    <row r="314" spans="1:5" ht="12.75" customHeight="1" x14ac:dyDescent="0.25">
      <c r="A314" s="18" t="s">
        <v>378</v>
      </c>
      <c r="B314" s="19" t="s">
        <v>210</v>
      </c>
      <c r="C314" s="19" t="s">
        <v>18</v>
      </c>
      <c r="D314" s="31"/>
      <c r="E314" s="19"/>
    </row>
    <row r="315" spans="1:5" ht="12.75" customHeight="1" x14ac:dyDescent="0.25">
      <c r="A315" s="18" t="s">
        <v>379</v>
      </c>
      <c r="B315" s="19" t="s">
        <v>26</v>
      </c>
      <c r="C315" s="19" t="s">
        <v>18</v>
      </c>
      <c r="D315" s="31"/>
      <c r="E315" s="19" t="s">
        <v>380</v>
      </c>
    </row>
    <row r="316" spans="1:5" ht="12.75" customHeight="1" x14ac:dyDescent="0.25">
      <c r="A316" s="18" t="s">
        <v>381</v>
      </c>
      <c r="B316" s="19" t="s">
        <v>101</v>
      </c>
      <c r="C316" s="19" t="s">
        <v>18</v>
      </c>
      <c r="D316" s="20" t="str">
        <f>HYPERLINK("http://rmontavon.ch/","rmontavon.ch")</f>
        <v>rmontavon.ch</v>
      </c>
      <c r="E316" s="19"/>
    </row>
    <row r="317" spans="1:5" ht="12.75" customHeight="1" x14ac:dyDescent="0.25">
      <c r="A317" s="18" t="s">
        <v>382</v>
      </c>
      <c r="B317" s="19" t="s">
        <v>45</v>
      </c>
      <c r="C317" s="19" t="s">
        <v>18</v>
      </c>
      <c r="D317" s="20" t="str">
        <f>HYPERLINK("http://rdmanufacture.ch/","rdmanufacture.ch")</f>
        <v>rdmanufacture.ch</v>
      </c>
      <c r="E317" s="19"/>
    </row>
    <row r="318" spans="1:5" ht="12.75" customHeight="1" x14ac:dyDescent="0.25">
      <c r="A318" s="18" t="s">
        <v>383</v>
      </c>
      <c r="B318" s="19" t="s">
        <v>293</v>
      </c>
      <c r="C318" s="19" t="s">
        <v>18</v>
      </c>
      <c r="D318" s="20" t="str">
        <f>HYPERLINK("http://realise.ch/","realise.ch")</f>
        <v>realise.ch</v>
      </c>
      <c r="E318" s="19" t="s">
        <v>384</v>
      </c>
    </row>
    <row r="319" spans="1:5" ht="12.75" customHeight="1" x14ac:dyDescent="0.25">
      <c r="A319" s="18" t="s">
        <v>385</v>
      </c>
      <c r="B319" s="19" t="s">
        <v>199</v>
      </c>
      <c r="C319" s="19" t="s">
        <v>18</v>
      </c>
      <c r="D319" s="20" t="str">
        <f>HYPERLINK("http://grouperecomatic.ch/","grouperecomatic.ch")</f>
        <v>grouperecomatic.ch</v>
      </c>
      <c r="E319" s="19"/>
    </row>
    <row r="320" spans="1:5" ht="12.75" customHeight="1" x14ac:dyDescent="0.25">
      <c r="A320" s="18" t="s">
        <v>96</v>
      </c>
      <c r="B320" s="19" t="s">
        <v>27</v>
      </c>
      <c r="C320" s="19" t="s">
        <v>18</v>
      </c>
      <c r="D320" s="20" t="str">
        <f t="shared" ref="D320:D321" si="42">HYPERLINK("http://regence-production.ch/","regence-production.ch")</f>
        <v>regence-production.ch</v>
      </c>
      <c r="E320" s="19" t="s">
        <v>386</v>
      </c>
    </row>
    <row r="321" spans="1:5" ht="12.75" customHeight="1" x14ac:dyDescent="0.25">
      <c r="A321" s="18" t="s">
        <v>96</v>
      </c>
      <c r="B321" s="19" t="s">
        <v>17</v>
      </c>
      <c r="C321" s="19" t="s">
        <v>18</v>
      </c>
      <c r="D321" s="20" t="str">
        <f t="shared" si="42"/>
        <v>regence-production.ch</v>
      </c>
      <c r="E321" s="19" t="s">
        <v>387</v>
      </c>
    </row>
    <row r="322" spans="1:5" ht="12.75" customHeight="1" x14ac:dyDescent="0.25">
      <c r="A322" s="18" t="s">
        <v>388</v>
      </c>
      <c r="B322" s="19" t="s">
        <v>199</v>
      </c>
      <c r="C322" s="19" t="s">
        <v>18</v>
      </c>
      <c r="D322" s="20" t="str">
        <f>HYPERLINK("http://relhdis.com/","relhdis.com")</f>
        <v>relhdis.com</v>
      </c>
      <c r="E322" s="19" t="s">
        <v>389</v>
      </c>
    </row>
    <row r="323" spans="1:5" ht="12.75" customHeight="1" x14ac:dyDescent="0.25">
      <c r="A323" s="18" t="s">
        <v>390</v>
      </c>
      <c r="B323" s="19" t="s">
        <v>27</v>
      </c>
      <c r="C323" s="19" t="s">
        <v>18</v>
      </c>
      <c r="D323" s="20" t="str">
        <f>HYPERLINK("http://ressortsduleman.ch/","ressortsduleman.ch")</f>
        <v>ressortsduleman.ch</v>
      </c>
      <c r="E323" s="19" t="s">
        <v>252</v>
      </c>
    </row>
    <row r="324" spans="1:5" ht="12.75" customHeight="1" x14ac:dyDescent="0.25">
      <c r="A324" s="18" t="s">
        <v>391</v>
      </c>
      <c r="B324" s="19" t="s">
        <v>27</v>
      </c>
      <c r="C324" s="19" t="s">
        <v>18</v>
      </c>
      <c r="D324" s="20" t="str">
        <f>HYPERLINK("http://ressortsindustriels.ch/","ressortsindustriels.ch")</f>
        <v>ressortsindustriels.ch</v>
      </c>
      <c r="E324" s="19" t="s">
        <v>252</v>
      </c>
    </row>
    <row r="325" spans="1:5" ht="12.75" customHeight="1" x14ac:dyDescent="0.25">
      <c r="A325" s="18" t="s">
        <v>392</v>
      </c>
      <c r="B325" s="19" t="s">
        <v>199</v>
      </c>
      <c r="C325" s="19" t="s">
        <v>18</v>
      </c>
      <c r="D325" s="20" t="str">
        <f>HYPERLINK("http://rhodior.com/","rhodior.com")</f>
        <v>rhodior.com</v>
      </c>
      <c r="E325" s="19"/>
    </row>
    <row r="326" spans="1:5" ht="12.75" customHeight="1" x14ac:dyDescent="0.25">
      <c r="A326" s="18" t="s">
        <v>393</v>
      </c>
      <c r="B326" s="19" t="s">
        <v>30</v>
      </c>
      <c r="C326" s="19" t="s">
        <v>18</v>
      </c>
      <c r="D326" s="20" t="str">
        <f t="shared" ref="D326:D328" si="43">HYPERLINK("http://ricardorososa.ch/","ricardorososa.ch")</f>
        <v>ricardorososa.ch</v>
      </c>
      <c r="E326" s="19" t="s">
        <v>394</v>
      </c>
    </row>
    <row r="327" spans="1:5" ht="12.75" customHeight="1" x14ac:dyDescent="0.25">
      <c r="A327" s="18" t="s">
        <v>393</v>
      </c>
      <c r="B327" s="19" t="s">
        <v>33</v>
      </c>
      <c r="C327" s="19" t="s">
        <v>18</v>
      </c>
      <c r="D327" s="20" t="str">
        <f t="shared" si="43"/>
        <v>ricardorososa.ch</v>
      </c>
      <c r="E327" s="19"/>
    </row>
    <row r="328" spans="1:5" ht="12.75" customHeight="1" x14ac:dyDescent="0.25">
      <c r="A328" s="18" t="s">
        <v>393</v>
      </c>
      <c r="B328" s="19" t="s">
        <v>293</v>
      </c>
      <c r="C328" s="19" t="s">
        <v>18</v>
      </c>
      <c r="D328" s="20" t="str">
        <f t="shared" si="43"/>
        <v>ricardorososa.ch</v>
      </c>
      <c r="E328" s="19" t="s">
        <v>395</v>
      </c>
    </row>
    <row r="329" spans="1:5" ht="12.75" customHeight="1" x14ac:dyDescent="0.25">
      <c r="A329" s="18" t="s">
        <v>396</v>
      </c>
      <c r="B329" s="19" t="s">
        <v>27</v>
      </c>
      <c r="C329" s="19" t="s">
        <v>18</v>
      </c>
      <c r="D329" s="20" t="str">
        <f>HYPERLINK("http://roland-bailly.fr/","roland-bailly.fr")</f>
        <v>roland-bailly.fr</v>
      </c>
      <c r="E329" s="19" t="s">
        <v>397</v>
      </c>
    </row>
    <row r="330" spans="1:5" ht="12.75" customHeight="1" x14ac:dyDescent="0.25">
      <c r="A330" s="18" t="s">
        <v>398</v>
      </c>
      <c r="B330" s="19" t="s">
        <v>45</v>
      </c>
      <c r="C330" s="19" t="s">
        <v>18</v>
      </c>
      <c r="D330" s="20" t="str">
        <f t="shared" ref="D330:D333" si="44">HYPERLINK("http://rsmsa.ch/","rsmsa.ch")</f>
        <v>rsmsa.ch</v>
      </c>
      <c r="E330" s="19"/>
    </row>
    <row r="331" spans="1:5" ht="12.75" customHeight="1" x14ac:dyDescent="0.25">
      <c r="A331" s="18" t="s">
        <v>398</v>
      </c>
      <c r="B331" s="19" t="s">
        <v>46</v>
      </c>
      <c r="C331" s="19" t="s">
        <v>18</v>
      </c>
      <c r="D331" s="20" t="str">
        <f t="shared" si="44"/>
        <v>rsmsa.ch</v>
      </c>
      <c r="E331" s="19"/>
    </row>
    <row r="332" spans="1:5" ht="12.75" customHeight="1" x14ac:dyDescent="0.25">
      <c r="A332" s="18" t="s">
        <v>398</v>
      </c>
      <c r="B332" s="19" t="s">
        <v>50</v>
      </c>
      <c r="C332" s="19" t="s">
        <v>18</v>
      </c>
      <c r="D332" s="20" t="str">
        <f t="shared" si="44"/>
        <v>rsmsa.ch</v>
      </c>
      <c r="E332" s="19"/>
    </row>
    <row r="333" spans="1:5" ht="12.75" customHeight="1" x14ac:dyDescent="0.25">
      <c r="A333" s="18" t="s">
        <v>398</v>
      </c>
      <c r="B333" s="19" t="s">
        <v>27</v>
      </c>
      <c r="C333" s="19" t="s">
        <v>18</v>
      </c>
      <c r="D333" s="20" t="str">
        <f t="shared" si="44"/>
        <v>rsmsa.ch</v>
      </c>
      <c r="E333" s="19" t="s">
        <v>399</v>
      </c>
    </row>
    <row r="334" spans="1:5" ht="12.75" customHeight="1" x14ac:dyDescent="0.25">
      <c r="A334" s="18" t="s">
        <v>400</v>
      </c>
      <c r="B334" s="19" t="s">
        <v>45</v>
      </c>
      <c r="C334" s="19" t="s">
        <v>145</v>
      </c>
      <c r="D334" s="20" t="str">
        <f t="shared" ref="D334:D336" si="45">HYPERLINK("http://salin.it/","salin.it")</f>
        <v>salin.it</v>
      </c>
      <c r="E334" s="19" t="s">
        <v>401</v>
      </c>
    </row>
    <row r="335" spans="1:5" ht="12.75" customHeight="1" x14ac:dyDescent="0.25">
      <c r="A335" s="18" t="s">
        <v>400</v>
      </c>
      <c r="B335" s="19" t="s">
        <v>46</v>
      </c>
      <c r="C335" s="19" t="s">
        <v>145</v>
      </c>
      <c r="D335" s="20" t="str">
        <f t="shared" si="45"/>
        <v>salin.it</v>
      </c>
      <c r="E335" s="19" t="s">
        <v>401</v>
      </c>
    </row>
    <row r="336" spans="1:5" ht="12.75" customHeight="1" x14ac:dyDescent="0.25">
      <c r="A336" s="18" t="s">
        <v>400</v>
      </c>
      <c r="B336" s="19" t="s">
        <v>50</v>
      </c>
      <c r="C336" s="19" t="s">
        <v>145</v>
      </c>
      <c r="D336" s="20" t="str">
        <f t="shared" si="45"/>
        <v>salin.it</v>
      </c>
      <c r="E336" s="19" t="s">
        <v>401</v>
      </c>
    </row>
    <row r="337" spans="1:5" ht="12.75" customHeight="1" x14ac:dyDescent="0.25">
      <c r="A337" s="18" t="s">
        <v>402</v>
      </c>
      <c r="B337" s="19" t="s">
        <v>101</v>
      </c>
      <c r="C337" s="19" t="s">
        <v>52</v>
      </c>
      <c r="D337" s="20" t="str">
        <f>HYPERLINK("http://saphirproduct.ch/","saphirproduct.ch")</f>
        <v>saphirproduct.ch</v>
      </c>
      <c r="E337" s="19" t="s">
        <v>403</v>
      </c>
    </row>
    <row r="338" spans="1:5" ht="12.75" customHeight="1" x14ac:dyDescent="0.25">
      <c r="A338" s="18" t="s">
        <v>404</v>
      </c>
      <c r="B338" s="19" t="s">
        <v>20</v>
      </c>
      <c r="C338" s="19" t="s">
        <v>18</v>
      </c>
      <c r="D338" s="20" t="str">
        <f t="shared" ref="D338:D339" si="46">HYPERLINK("http://scatoladeltempo.ch/","scatoladeltempo.ch")</f>
        <v>scatoladeltempo.ch</v>
      </c>
      <c r="E338" s="19"/>
    </row>
    <row r="339" spans="1:5" ht="12.75" customHeight="1" x14ac:dyDescent="0.25">
      <c r="A339" s="18" t="s">
        <v>404</v>
      </c>
      <c r="B339" s="19" t="s">
        <v>141</v>
      </c>
      <c r="C339" s="19" t="s">
        <v>18</v>
      </c>
      <c r="D339" s="20" t="str">
        <f t="shared" si="46"/>
        <v>scatoladeltempo.ch</v>
      </c>
      <c r="E339" s="19" t="s">
        <v>405</v>
      </c>
    </row>
    <row r="340" spans="1:5" ht="12.75" customHeight="1" x14ac:dyDescent="0.25">
      <c r="A340" s="18" t="s">
        <v>406</v>
      </c>
      <c r="B340" s="19" t="s">
        <v>27</v>
      </c>
      <c r="C340" s="19" t="s">
        <v>18</v>
      </c>
      <c r="D340" s="20" t="str">
        <f>HYPERLINK("http://schwab-feller.ch/","schwab-feller.ch")</f>
        <v>schwab-feller.ch</v>
      </c>
      <c r="E340" s="19" t="s">
        <v>407</v>
      </c>
    </row>
    <row r="341" spans="1:5" ht="12.75" customHeight="1" x14ac:dyDescent="0.25">
      <c r="A341" s="18" t="s">
        <v>408</v>
      </c>
      <c r="B341" s="19" t="s">
        <v>40</v>
      </c>
      <c r="C341" s="19" t="s">
        <v>18</v>
      </c>
      <c r="D341" s="20" t="str">
        <f>HYPERLINK("http://sercab.ch/","sercab.ch")</f>
        <v>sercab.ch</v>
      </c>
      <c r="E341" s="19"/>
    </row>
    <row r="342" spans="1:5" ht="12.75" customHeight="1" x14ac:dyDescent="0.25">
      <c r="A342" s="18" t="s">
        <v>409</v>
      </c>
      <c r="B342" s="19" t="s">
        <v>40</v>
      </c>
      <c r="C342" s="19" t="s">
        <v>18</v>
      </c>
      <c r="D342" s="20" t="str">
        <f>HYPERLINK("http://sertidiams.ch/","sertidiams.ch")</f>
        <v>sertidiams.ch</v>
      </c>
      <c r="E342" s="19"/>
    </row>
    <row r="343" spans="1:5" ht="12.75" customHeight="1" x14ac:dyDescent="0.25">
      <c r="A343" s="18" t="s">
        <v>410</v>
      </c>
      <c r="B343" s="19" t="s">
        <v>27</v>
      </c>
      <c r="C343" s="19" t="s">
        <v>18</v>
      </c>
      <c r="D343" s="20" t="str">
        <f>HYPERLINK("http://sigatec.ch/","sigatec.ch")</f>
        <v>sigatec.ch</v>
      </c>
      <c r="E343" s="19" t="s">
        <v>411</v>
      </c>
    </row>
    <row r="344" spans="1:5" ht="12.75" customHeight="1" x14ac:dyDescent="0.25">
      <c r="A344" s="18" t="s">
        <v>412</v>
      </c>
      <c r="B344" s="19" t="s">
        <v>26</v>
      </c>
      <c r="C344" s="19" t="s">
        <v>18</v>
      </c>
      <c r="D344" s="20" t="str">
        <f t="shared" ref="D344:D345" si="47">HYPERLINK("http://singersa.ch/","singersa.ch")</f>
        <v>singersa.ch</v>
      </c>
      <c r="E344" s="19"/>
    </row>
    <row r="345" spans="1:5" ht="12.75" customHeight="1" x14ac:dyDescent="0.25">
      <c r="A345" s="18" t="s">
        <v>412</v>
      </c>
      <c r="B345" s="19" t="s">
        <v>199</v>
      </c>
      <c r="C345" s="19" t="s">
        <v>18</v>
      </c>
      <c r="D345" s="20" t="str">
        <f t="shared" si="47"/>
        <v>singersa.ch</v>
      </c>
      <c r="E345" s="19"/>
    </row>
    <row r="346" spans="1:5" ht="12.75" customHeight="1" x14ac:dyDescent="0.25">
      <c r="A346" s="18" t="s">
        <v>413</v>
      </c>
      <c r="B346" s="19" t="s">
        <v>46</v>
      </c>
      <c r="C346" s="19" t="s">
        <v>52</v>
      </c>
      <c r="D346" s="20" t="str">
        <f t="shared" ref="D346:D348" si="48">HYPERLINK("http://sis-fr.com/","sis-fr.com")</f>
        <v>sis-fr.com</v>
      </c>
      <c r="E346" s="19"/>
    </row>
    <row r="347" spans="1:5" ht="12.75" customHeight="1" x14ac:dyDescent="0.25">
      <c r="A347" s="18" t="s">
        <v>413</v>
      </c>
      <c r="B347" s="19" t="s">
        <v>113</v>
      </c>
      <c r="C347" s="19" t="s">
        <v>52</v>
      </c>
      <c r="D347" s="20" t="str">
        <f t="shared" si="48"/>
        <v>sis-fr.com</v>
      </c>
      <c r="E347" s="19"/>
    </row>
    <row r="348" spans="1:5" ht="12.75" customHeight="1" x14ac:dyDescent="0.25">
      <c r="A348" s="18" t="s">
        <v>413</v>
      </c>
      <c r="B348" s="19" t="s">
        <v>20</v>
      </c>
      <c r="C348" s="19" t="s">
        <v>52</v>
      </c>
      <c r="D348" s="20" t="str">
        <f t="shared" si="48"/>
        <v>sis-fr.com</v>
      </c>
      <c r="E348" s="19"/>
    </row>
    <row r="349" spans="1:5" ht="12.75" customHeight="1" x14ac:dyDescent="0.25">
      <c r="A349" s="18" t="s">
        <v>414</v>
      </c>
      <c r="B349" s="19" t="s">
        <v>137</v>
      </c>
      <c r="C349" s="19" t="s">
        <v>18</v>
      </c>
      <c r="D349" s="20" t="str">
        <f>HYPERLINK("http://solvaxis.com/","solvaxis.com")</f>
        <v>solvaxis.com</v>
      </c>
      <c r="E349" s="19" t="s">
        <v>415</v>
      </c>
    </row>
    <row r="350" spans="1:5" ht="12.75" customHeight="1" x14ac:dyDescent="0.25">
      <c r="A350" s="18" t="s">
        <v>416</v>
      </c>
      <c r="B350" s="19" t="s">
        <v>46</v>
      </c>
      <c r="C350" s="19" t="s">
        <v>64</v>
      </c>
      <c r="D350" s="20" t="str">
        <f>HYPERLINK("http://staib.de/","staib.de")</f>
        <v>staib.de</v>
      </c>
      <c r="E350" s="19" t="s">
        <v>417</v>
      </c>
    </row>
    <row r="351" spans="1:5" ht="12.75" customHeight="1" x14ac:dyDescent="0.25">
      <c r="A351" s="18" t="s">
        <v>418</v>
      </c>
      <c r="B351" s="19" t="s">
        <v>210</v>
      </c>
      <c r="C351" s="19" t="s">
        <v>64</v>
      </c>
      <c r="D351" s="20" t="str">
        <f>HYPERLINK("http://stephan-net.com/","stephan-net.com")</f>
        <v>stephan-net.com</v>
      </c>
      <c r="E351" s="19"/>
    </row>
    <row r="352" spans="1:5" ht="12.75" customHeight="1" x14ac:dyDescent="0.25">
      <c r="A352" s="18" t="s">
        <v>419</v>
      </c>
      <c r="B352" s="19" t="s">
        <v>210</v>
      </c>
      <c r="C352" s="19" t="s">
        <v>18</v>
      </c>
      <c r="D352" s="20" t="str">
        <f>HYPERLINK("http://surcotec.ch/","surcotec.ch")</f>
        <v>surcotec.ch</v>
      </c>
      <c r="E352" s="19"/>
    </row>
    <row r="353" spans="1:5" ht="12.75" customHeight="1" x14ac:dyDescent="0.25">
      <c r="A353" s="18" t="s">
        <v>420</v>
      </c>
      <c r="B353" s="19" t="s">
        <v>199</v>
      </c>
      <c r="C353" s="19" t="s">
        <v>18</v>
      </c>
      <c r="D353" s="20" t="str">
        <f t="shared" ref="D353:D355" si="49">HYPERLINK("http://surdez-mathey.ch/","surdez-mathey.ch")</f>
        <v>surdez-mathey.ch</v>
      </c>
      <c r="E353" s="19" t="s">
        <v>421</v>
      </c>
    </row>
    <row r="354" spans="1:5" ht="12.75" customHeight="1" x14ac:dyDescent="0.25">
      <c r="A354" s="18" t="s">
        <v>420</v>
      </c>
      <c r="B354" s="19" t="s">
        <v>293</v>
      </c>
      <c r="C354" s="19" t="s">
        <v>18</v>
      </c>
      <c r="D354" s="20" t="str">
        <f t="shared" si="49"/>
        <v>surdez-mathey.ch</v>
      </c>
      <c r="E354" s="19" t="s">
        <v>422</v>
      </c>
    </row>
    <row r="355" spans="1:5" ht="12.75" customHeight="1" x14ac:dyDescent="0.25">
      <c r="A355" s="18" t="s">
        <v>420</v>
      </c>
      <c r="B355" s="19" t="s">
        <v>27</v>
      </c>
      <c r="C355" s="19" t="s">
        <v>18</v>
      </c>
      <c r="D355" s="20" t="str">
        <f t="shared" si="49"/>
        <v>surdez-mathey.ch</v>
      </c>
      <c r="E355" s="19" t="s">
        <v>423</v>
      </c>
    </row>
    <row r="356" spans="1:5" ht="12.75" customHeight="1" x14ac:dyDescent="0.25">
      <c r="A356" s="18" t="s">
        <v>424</v>
      </c>
      <c r="B356" s="19" t="s">
        <v>210</v>
      </c>
      <c r="C356" s="19" t="s">
        <v>18</v>
      </c>
      <c r="D356" s="20" t="str">
        <f>HYPERLINK("http://sccsa.ch/","sccsa.ch")</f>
        <v>sccsa.ch</v>
      </c>
      <c r="E356" s="19" t="s">
        <v>28</v>
      </c>
    </row>
    <row r="357" spans="1:5" ht="12.75" customHeight="1" x14ac:dyDescent="0.25">
      <c r="A357" s="18" t="s">
        <v>425</v>
      </c>
      <c r="B357" s="19" t="s">
        <v>35</v>
      </c>
      <c r="C357" s="19" t="s">
        <v>18</v>
      </c>
      <c r="D357" s="20" t="str">
        <f t="shared" ref="D357:D360" si="50">HYPERLINK("http://swissconception.com/","swissconception.com")</f>
        <v>swissconception.com</v>
      </c>
      <c r="E357" s="19" t="s">
        <v>426</v>
      </c>
    </row>
    <row r="358" spans="1:5" ht="12.75" customHeight="1" x14ac:dyDescent="0.25">
      <c r="A358" s="18" t="s">
        <v>425</v>
      </c>
      <c r="B358" s="19" t="s">
        <v>50</v>
      </c>
      <c r="C358" s="19" t="s">
        <v>18</v>
      </c>
      <c r="D358" s="20" t="str">
        <f t="shared" si="50"/>
        <v>swissconception.com</v>
      </c>
      <c r="E358" s="19"/>
    </row>
    <row r="359" spans="1:5" ht="12.75" customHeight="1" x14ac:dyDescent="0.25">
      <c r="A359" s="18" t="s">
        <v>425</v>
      </c>
      <c r="B359" s="19" t="s">
        <v>46</v>
      </c>
      <c r="C359" s="19" t="s">
        <v>18</v>
      </c>
      <c r="D359" s="20" t="str">
        <f t="shared" si="50"/>
        <v>swissconception.com</v>
      </c>
      <c r="E359" s="19"/>
    </row>
    <row r="360" spans="1:5" ht="12.75" customHeight="1" x14ac:dyDescent="0.25">
      <c r="A360" s="18" t="s">
        <v>425</v>
      </c>
      <c r="B360" s="19" t="s">
        <v>27</v>
      </c>
      <c r="C360" s="19" t="s">
        <v>18</v>
      </c>
      <c r="D360" s="20" t="str">
        <f t="shared" si="50"/>
        <v>swissconception.com</v>
      </c>
      <c r="E360" s="19" t="s">
        <v>343</v>
      </c>
    </row>
    <row r="361" spans="1:5" ht="12.75" customHeight="1" x14ac:dyDescent="0.25">
      <c r="A361" s="18" t="s">
        <v>427</v>
      </c>
      <c r="B361" s="19" t="s">
        <v>33</v>
      </c>
      <c r="C361" s="19" t="s">
        <v>18</v>
      </c>
      <c r="D361" s="20" t="str">
        <f>HYPERLINK("http://soprod.com/","soprod.com")</f>
        <v>soprod.com</v>
      </c>
      <c r="E361" s="19" t="s">
        <v>428</v>
      </c>
    </row>
    <row r="362" spans="1:5" ht="12.75" customHeight="1" x14ac:dyDescent="0.25">
      <c r="A362" s="18" t="s">
        <v>429</v>
      </c>
      <c r="B362" s="19" t="s">
        <v>40</v>
      </c>
      <c r="C362" s="19" t="s">
        <v>18</v>
      </c>
      <c r="D362" s="20" t="str">
        <f>HYPERLINK("http://smssa.ch/","smssa.ch")</f>
        <v>smssa.ch</v>
      </c>
      <c r="E362" s="19"/>
    </row>
    <row r="363" spans="1:5" ht="12.75" customHeight="1" x14ac:dyDescent="0.25">
      <c r="A363" s="18" t="s">
        <v>430</v>
      </c>
      <c r="B363" s="19" t="s">
        <v>26</v>
      </c>
      <c r="C363" s="19" t="s">
        <v>18</v>
      </c>
      <c r="D363" s="31"/>
      <c r="E363" s="19"/>
    </row>
    <row r="364" spans="1:5" ht="12.75" customHeight="1" x14ac:dyDescent="0.25">
      <c r="A364" s="18" t="s">
        <v>430</v>
      </c>
      <c r="B364" s="19" t="s">
        <v>17</v>
      </c>
      <c r="C364" s="19" t="s">
        <v>18</v>
      </c>
      <c r="D364" s="31"/>
      <c r="E364" s="19"/>
    </row>
    <row r="365" spans="1:5" ht="12.75" customHeight="1" x14ac:dyDescent="0.25">
      <c r="A365" s="18" t="s">
        <v>430</v>
      </c>
      <c r="B365" s="19" t="s">
        <v>45</v>
      </c>
      <c r="C365" s="19" t="s">
        <v>18</v>
      </c>
      <c r="D365" s="31"/>
      <c r="E365" s="19"/>
    </row>
    <row r="366" spans="1:5" ht="12.75" customHeight="1" x14ac:dyDescent="0.25">
      <c r="A366" s="18" t="s">
        <v>430</v>
      </c>
      <c r="B366" s="19" t="s">
        <v>46</v>
      </c>
      <c r="C366" s="19" t="s">
        <v>18</v>
      </c>
      <c r="D366" s="31"/>
      <c r="E366" s="19"/>
    </row>
    <row r="367" spans="1:5" ht="12.75" customHeight="1" x14ac:dyDescent="0.25">
      <c r="A367" s="18" t="s">
        <v>430</v>
      </c>
      <c r="B367" s="19" t="s">
        <v>27</v>
      </c>
      <c r="C367" s="19" t="s">
        <v>18</v>
      </c>
      <c r="D367" s="31"/>
      <c r="E367" s="19" t="s">
        <v>85</v>
      </c>
    </row>
    <row r="368" spans="1:5" ht="12.75" customHeight="1" x14ac:dyDescent="0.25">
      <c r="A368" s="18" t="s">
        <v>431</v>
      </c>
      <c r="B368" s="19" t="s">
        <v>27</v>
      </c>
      <c r="C368" s="19" t="s">
        <v>18</v>
      </c>
      <c r="D368" s="20" t="str">
        <f t="shared" ref="D368:D370" si="51">HYPERLINK("http://swissoclock.ch/","swissoclock.ch")</f>
        <v>swissoclock.ch</v>
      </c>
      <c r="E368" s="19" t="s">
        <v>432</v>
      </c>
    </row>
    <row r="369" spans="1:5" ht="12.75" customHeight="1" x14ac:dyDescent="0.25">
      <c r="A369" s="18" t="s">
        <v>431</v>
      </c>
      <c r="B369" s="19" t="s">
        <v>26</v>
      </c>
      <c r="C369" s="19" t="s">
        <v>18</v>
      </c>
      <c r="D369" s="20" t="str">
        <f t="shared" si="51"/>
        <v>swissoclock.ch</v>
      </c>
      <c r="E369" s="19"/>
    </row>
    <row r="370" spans="1:5" ht="12.75" customHeight="1" x14ac:dyDescent="0.25">
      <c r="A370" s="18" t="s">
        <v>431</v>
      </c>
      <c r="B370" s="19" t="s">
        <v>199</v>
      </c>
      <c r="C370" s="19" t="s">
        <v>18</v>
      </c>
      <c r="D370" s="20" t="str">
        <f t="shared" si="51"/>
        <v>swissoclock.ch</v>
      </c>
      <c r="E370" s="19" t="s">
        <v>433</v>
      </c>
    </row>
    <row r="371" spans="1:5" ht="12.75" customHeight="1" x14ac:dyDescent="0.25">
      <c r="A371" s="18" t="s">
        <v>434</v>
      </c>
      <c r="B371" s="19" t="s">
        <v>199</v>
      </c>
      <c r="C371" s="19" t="s">
        <v>18</v>
      </c>
      <c r="D371" s="20" t="str">
        <f>HYPERLINK("http://syvaco.ch/","syvaco.ch")</f>
        <v>syvaco.ch</v>
      </c>
      <c r="E371" s="19" t="s">
        <v>435</v>
      </c>
    </row>
    <row r="372" spans="1:5" ht="12.75" customHeight="1" x14ac:dyDescent="0.25">
      <c r="A372" s="18" t="s">
        <v>73</v>
      </c>
      <c r="B372" s="19" t="s">
        <v>17</v>
      </c>
      <c r="C372" s="19" t="s">
        <v>18</v>
      </c>
      <c r="D372" s="31"/>
      <c r="E372" s="19" t="s">
        <v>436</v>
      </c>
    </row>
    <row r="373" spans="1:5" ht="12.75" customHeight="1" x14ac:dyDescent="0.25">
      <c r="A373" s="18" t="s">
        <v>73</v>
      </c>
      <c r="B373" s="19" t="s">
        <v>26</v>
      </c>
      <c r="C373" s="19" t="s">
        <v>18</v>
      </c>
      <c r="D373" s="31"/>
      <c r="E373" s="19"/>
    </row>
    <row r="374" spans="1:5" ht="12.75" customHeight="1" x14ac:dyDescent="0.25">
      <c r="A374" s="18" t="s">
        <v>437</v>
      </c>
      <c r="B374" s="19" t="s">
        <v>32</v>
      </c>
      <c r="C374" s="19" t="s">
        <v>18</v>
      </c>
      <c r="D374" s="20" t="str">
        <f>HYPERLINK("http://tec-ebauches.ch/","tec-ebauches.ch")</f>
        <v>tec-ebauches.ch</v>
      </c>
      <c r="E374" s="19"/>
    </row>
    <row r="375" spans="1:5" ht="12.75" customHeight="1" x14ac:dyDescent="0.25">
      <c r="A375" s="18" t="s">
        <v>438</v>
      </c>
      <c r="B375" s="19" t="s">
        <v>141</v>
      </c>
      <c r="C375" s="19" t="s">
        <v>18</v>
      </c>
      <c r="D375" s="20" t="str">
        <f>HYPERLINK("http://teca-print.com/","teca-print.com")</f>
        <v>teca-print.com</v>
      </c>
      <c r="E375" s="19" t="s">
        <v>439</v>
      </c>
    </row>
    <row r="376" spans="1:5" ht="12.75" customHeight="1" x14ac:dyDescent="0.25">
      <c r="A376" s="18" t="s">
        <v>440</v>
      </c>
      <c r="B376" s="19" t="s">
        <v>20</v>
      </c>
      <c r="C376" s="19" t="s">
        <v>18</v>
      </c>
      <c r="D376" s="20" t="str">
        <f>HYPERLINK("http://technew.ch/","technew.ch")</f>
        <v>technew.ch</v>
      </c>
      <c r="E376" s="19"/>
    </row>
    <row r="377" spans="1:5" ht="12.75" customHeight="1" x14ac:dyDescent="0.25">
      <c r="A377" s="18" t="s">
        <v>441</v>
      </c>
      <c r="B377" s="19" t="s">
        <v>26</v>
      </c>
      <c r="C377" s="19" t="s">
        <v>18</v>
      </c>
      <c r="D377" s="31"/>
      <c r="E377" s="19"/>
    </row>
    <row r="378" spans="1:5" ht="12.75" customHeight="1" x14ac:dyDescent="0.25">
      <c r="A378" s="18" t="s">
        <v>442</v>
      </c>
      <c r="B378" s="19" t="s">
        <v>33</v>
      </c>
      <c r="C378" s="19" t="s">
        <v>18</v>
      </c>
      <c r="D378" s="20" t="str">
        <f>HYPERLINK("http://technotime.com/","technotime.com")</f>
        <v>technotime.com</v>
      </c>
      <c r="E378" s="19" t="s">
        <v>443</v>
      </c>
    </row>
    <row r="379" spans="1:5" ht="12.75" customHeight="1" x14ac:dyDescent="0.25">
      <c r="A379" s="18" t="s">
        <v>444</v>
      </c>
      <c r="B379" s="19" t="s">
        <v>30</v>
      </c>
      <c r="C379" s="19" t="s">
        <v>18</v>
      </c>
      <c r="D379" s="20" t="str">
        <f t="shared" ref="D379:D380" si="52">HYPERLINK("http://teloswatch.ch/","teloswatch.ch")</f>
        <v>teloswatch.ch</v>
      </c>
      <c r="E379" s="19"/>
    </row>
    <row r="380" spans="1:5" ht="12.75" customHeight="1" x14ac:dyDescent="0.25">
      <c r="A380" s="18" t="s">
        <v>444</v>
      </c>
      <c r="B380" s="19" t="s">
        <v>35</v>
      </c>
      <c r="C380" s="19" t="s">
        <v>18</v>
      </c>
      <c r="D380" s="20" t="str">
        <f t="shared" si="52"/>
        <v>teloswatch.ch</v>
      </c>
      <c r="E380" s="19" t="s">
        <v>445</v>
      </c>
    </row>
    <row r="381" spans="1:5" ht="12.75" customHeight="1" x14ac:dyDescent="0.25">
      <c r="A381" s="18" t="s">
        <v>446</v>
      </c>
      <c r="B381" s="19" t="s">
        <v>33</v>
      </c>
      <c r="C381" s="19" t="s">
        <v>18</v>
      </c>
      <c r="D381" s="20" t="str">
        <f t="shared" ref="D381:D382" si="53">HYPERLINK("http://timeless-sa.ch/","timeless-sa.ch")</f>
        <v>timeless-sa.ch</v>
      </c>
      <c r="E381" s="19"/>
    </row>
    <row r="382" spans="1:5" ht="12.75" customHeight="1" x14ac:dyDescent="0.25">
      <c r="A382" s="18" t="s">
        <v>446</v>
      </c>
      <c r="B382" s="19" t="s">
        <v>32</v>
      </c>
      <c r="C382" s="19" t="s">
        <v>18</v>
      </c>
      <c r="D382" s="20" t="str">
        <f t="shared" si="53"/>
        <v>timeless-sa.ch</v>
      </c>
      <c r="E382" s="19"/>
    </row>
    <row r="383" spans="1:5" ht="12.75" customHeight="1" x14ac:dyDescent="0.25">
      <c r="A383" s="18" t="s">
        <v>447</v>
      </c>
      <c r="B383" s="19" t="s">
        <v>448</v>
      </c>
      <c r="C383" s="19" t="s">
        <v>18</v>
      </c>
      <c r="D383" s="20" t="str">
        <f>HYPERLINK("http://tsm.ch/","tsm.ch")</f>
        <v>tsm.ch</v>
      </c>
      <c r="E383" s="19"/>
    </row>
    <row r="384" spans="1:5" ht="12.75" customHeight="1" x14ac:dyDescent="0.25">
      <c r="A384" s="18" t="s">
        <v>449</v>
      </c>
      <c r="B384" s="19" t="s">
        <v>45</v>
      </c>
      <c r="C384" s="19" t="s">
        <v>52</v>
      </c>
      <c r="D384" s="20" t="str">
        <f t="shared" ref="D384:D385" si="54">HYPERLINK("http://uch.fr/","uch.fr")</f>
        <v>uch.fr</v>
      </c>
      <c r="E384" s="19"/>
    </row>
    <row r="385" spans="1:5" ht="12.75" customHeight="1" x14ac:dyDescent="0.25">
      <c r="A385" s="18" t="s">
        <v>449</v>
      </c>
      <c r="B385" s="19" t="s">
        <v>113</v>
      </c>
      <c r="C385" s="19" t="s">
        <v>52</v>
      </c>
      <c r="D385" s="20" t="str">
        <f t="shared" si="54"/>
        <v>uch.fr</v>
      </c>
      <c r="E385" s="19"/>
    </row>
    <row r="386" spans="1:5" ht="12.75" customHeight="1" x14ac:dyDescent="0.25">
      <c r="A386" s="18" t="s">
        <v>450</v>
      </c>
      <c r="B386" s="19" t="s">
        <v>210</v>
      </c>
      <c r="C386" s="19" t="s">
        <v>52</v>
      </c>
      <c r="D386" s="31"/>
      <c r="E386" s="19"/>
    </row>
    <row r="387" spans="1:5" ht="12.75" customHeight="1" x14ac:dyDescent="0.25">
      <c r="A387" s="18" t="s">
        <v>451</v>
      </c>
      <c r="B387" s="19" t="s">
        <v>113</v>
      </c>
      <c r="C387" s="19" t="s">
        <v>145</v>
      </c>
      <c r="D387" s="20" t="str">
        <f>HYPERLINK("http://utilitysrl.eu/","utilitysrl.eu")</f>
        <v>utilitysrl.eu</v>
      </c>
      <c r="E387" s="19" t="s">
        <v>452</v>
      </c>
    </row>
    <row r="388" spans="1:5" ht="12.75" customHeight="1" x14ac:dyDescent="0.25">
      <c r="A388" s="18" t="s">
        <v>453</v>
      </c>
      <c r="B388" s="19" t="s">
        <v>45</v>
      </c>
      <c r="C388" s="19" t="s">
        <v>18</v>
      </c>
      <c r="D388" s="20" t="str">
        <f>HYPERLINK("http://valheure.ch/","valheure.ch")</f>
        <v>valheure.ch</v>
      </c>
      <c r="E388" s="19"/>
    </row>
    <row r="389" spans="1:5" ht="12.75" customHeight="1" x14ac:dyDescent="0.25">
      <c r="A389" s="18" t="s">
        <v>454</v>
      </c>
      <c r="B389" s="19" t="s">
        <v>46</v>
      </c>
      <c r="C389" s="19" t="s">
        <v>18</v>
      </c>
      <c r="D389" s="20" t="str">
        <f t="shared" ref="D389:D390" si="55">HYPERLINK("http://valiance.ch/","valiance.ch")</f>
        <v>valiance.ch</v>
      </c>
      <c r="E389" s="19" t="s">
        <v>455</v>
      </c>
    </row>
    <row r="390" spans="1:5" ht="12.75" customHeight="1" x14ac:dyDescent="0.25">
      <c r="A390" s="18" t="s">
        <v>454</v>
      </c>
      <c r="B390" s="19" t="s">
        <v>27</v>
      </c>
      <c r="C390" s="19" t="s">
        <v>18</v>
      </c>
      <c r="D390" s="20" t="str">
        <f t="shared" si="55"/>
        <v>valiance.ch</v>
      </c>
      <c r="E390" s="19" t="s">
        <v>85</v>
      </c>
    </row>
    <row r="391" spans="1:5" ht="12.75" customHeight="1" x14ac:dyDescent="0.25">
      <c r="A391" s="18" t="s">
        <v>456</v>
      </c>
      <c r="B391" s="19" t="s">
        <v>293</v>
      </c>
      <c r="C391" s="19" t="s">
        <v>18</v>
      </c>
      <c r="D391" s="31"/>
      <c r="E391" s="19" t="s">
        <v>457</v>
      </c>
    </row>
    <row r="392" spans="1:5" ht="12.75" customHeight="1" x14ac:dyDescent="0.25">
      <c r="A392" s="18" t="s">
        <v>458</v>
      </c>
      <c r="B392" s="19" t="s">
        <v>20</v>
      </c>
      <c r="C392" s="19" t="s">
        <v>18</v>
      </c>
      <c r="D392" s="20" t="str">
        <f>HYPERLINK("http://vaudaux-ge.com/","vaudaux-ge.com")</f>
        <v>vaudaux-ge.com</v>
      </c>
      <c r="E392" s="19" t="s">
        <v>459</v>
      </c>
    </row>
    <row r="393" spans="1:5" ht="12.75" customHeight="1" x14ac:dyDescent="0.25">
      <c r="A393" s="18" t="s">
        <v>460</v>
      </c>
      <c r="B393" s="19" t="s">
        <v>113</v>
      </c>
      <c r="C393" s="19" t="s">
        <v>18</v>
      </c>
      <c r="D393" s="31"/>
      <c r="E393" s="19" t="s">
        <v>461</v>
      </c>
    </row>
    <row r="394" spans="1:5" ht="12.75" customHeight="1" x14ac:dyDescent="0.25">
      <c r="A394" s="18" t="s">
        <v>462</v>
      </c>
      <c r="B394" s="19" t="s">
        <v>83</v>
      </c>
      <c r="C394" s="19" t="s">
        <v>18</v>
      </c>
      <c r="D394" s="20" t="str">
        <f t="shared" ref="D394:D395" si="56">HYPERLINK("http://vicro.ch/","vicro.ch")</f>
        <v>vicro.ch</v>
      </c>
      <c r="E394" s="19"/>
    </row>
    <row r="395" spans="1:5" ht="12.75" customHeight="1" x14ac:dyDescent="0.25">
      <c r="A395" s="18" t="s">
        <v>462</v>
      </c>
      <c r="B395" s="19" t="s">
        <v>40</v>
      </c>
      <c r="C395" s="19" t="s">
        <v>18</v>
      </c>
      <c r="D395" s="20" t="str">
        <f t="shared" si="56"/>
        <v>vicro.ch</v>
      </c>
      <c r="E395" s="19"/>
    </row>
    <row r="396" spans="1:5" ht="12.75" customHeight="1" x14ac:dyDescent="0.25">
      <c r="A396" s="18" t="s">
        <v>463</v>
      </c>
      <c r="B396" s="19" t="s">
        <v>17</v>
      </c>
      <c r="C396" s="19" t="s">
        <v>18</v>
      </c>
      <c r="D396" s="20" t="str">
        <f>HYPERLINK("http://vmdh.ch/","vmdh.ch")</f>
        <v>vmdh.ch</v>
      </c>
      <c r="E396" s="19"/>
    </row>
    <row r="397" spans="1:5" ht="12.75" customHeight="1" x14ac:dyDescent="0.25">
      <c r="A397" s="18" t="s">
        <v>464</v>
      </c>
      <c r="B397" s="19" t="s">
        <v>199</v>
      </c>
      <c r="C397" s="19" t="s">
        <v>18</v>
      </c>
      <c r="D397" s="20" t="str">
        <f>HYPERLINK("http://watchdec.com/","watchdec.com")</f>
        <v>watchdec.com</v>
      </c>
      <c r="E397" s="19" t="s">
        <v>465</v>
      </c>
    </row>
    <row r="398" spans="1:5" ht="12.75" customHeight="1" x14ac:dyDescent="0.25">
      <c r="A398" s="18" t="s">
        <v>466</v>
      </c>
      <c r="B398" s="19" t="s">
        <v>45</v>
      </c>
      <c r="C398" s="19" t="s">
        <v>18</v>
      </c>
      <c r="D398" s="20" t="str">
        <f t="shared" ref="D398:D401" si="57">HYPERLINK("http://your-watch.ch/","your-watch.ch")</f>
        <v>your-watch.ch</v>
      </c>
      <c r="E398" s="19" t="s">
        <v>387</v>
      </c>
    </row>
    <row r="399" spans="1:5" ht="12.75" customHeight="1" x14ac:dyDescent="0.25">
      <c r="A399" s="18" t="s">
        <v>466</v>
      </c>
      <c r="B399" s="19" t="s">
        <v>50</v>
      </c>
      <c r="C399" s="19" t="s">
        <v>18</v>
      </c>
      <c r="D399" s="20" t="str">
        <f t="shared" si="57"/>
        <v>your-watch.ch</v>
      </c>
      <c r="E399" s="19" t="s">
        <v>387</v>
      </c>
    </row>
    <row r="400" spans="1:5" ht="12.75" customHeight="1" x14ac:dyDescent="0.25">
      <c r="A400" s="18" t="s">
        <v>466</v>
      </c>
      <c r="B400" s="19" t="s">
        <v>113</v>
      </c>
      <c r="C400" s="19" t="s">
        <v>18</v>
      </c>
      <c r="D400" s="20" t="str">
        <f t="shared" si="57"/>
        <v>your-watch.ch</v>
      </c>
      <c r="E400" s="19" t="s">
        <v>387</v>
      </c>
    </row>
    <row r="401" spans="1:5" ht="12.75" customHeight="1" x14ac:dyDescent="0.25">
      <c r="A401" s="18" t="s">
        <v>466</v>
      </c>
      <c r="B401" s="19" t="s">
        <v>46</v>
      </c>
      <c r="C401" s="19" t="s">
        <v>18</v>
      </c>
      <c r="D401" s="20" t="str">
        <f t="shared" si="57"/>
        <v>your-watch.ch</v>
      </c>
      <c r="E401" s="19" t="s">
        <v>387</v>
      </c>
    </row>
    <row r="402" spans="1:5" ht="12.75" customHeight="1" x14ac:dyDescent="0.25">
      <c r="A402" s="18" t="s">
        <v>467</v>
      </c>
      <c r="B402" s="19" t="s">
        <v>293</v>
      </c>
      <c r="C402" s="19" t="s">
        <v>18</v>
      </c>
      <c r="D402" s="20" t="str">
        <f>HYPERLINK("http://zedax.ch/","zedax.ch")</f>
        <v>zedax.ch</v>
      </c>
      <c r="E402" s="19" t="s">
        <v>468</v>
      </c>
    </row>
    <row r="403" spans="1:5" ht="12.75" customHeight="1" x14ac:dyDescent="0.25">
      <c r="A403" s="18" t="s">
        <v>469</v>
      </c>
      <c r="B403" s="19" t="s">
        <v>141</v>
      </c>
      <c r="C403" s="19" t="s">
        <v>18</v>
      </c>
      <c r="D403" s="20" t="str">
        <f>HYPERLINK("http://bergeon.ch/","bergeon.ch")</f>
        <v>bergeon.ch</v>
      </c>
      <c r="E403" s="19" t="s">
        <v>470</v>
      </c>
    </row>
    <row r="404" spans="1:5" ht="12.75" customHeight="1" x14ac:dyDescent="0.25">
      <c r="A404" s="18" t="s">
        <v>471</v>
      </c>
      <c r="B404" s="19" t="s">
        <v>141</v>
      </c>
      <c r="C404" s="19" t="s">
        <v>18</v>
      </c>
      <c r="D404" s="20" t="str">
        <f>HYPERLINK("http://horia.ch/","horia.ch")</f>
        <v>horia.ch</v>
      </c>
      <c r="E404" s="19" t="s">
        <v>470</v>
      </c>
    </row>
    <row r="405" spans="1:5" ht="12.75" customHeight="1" x14ac:dyDescent="0.25">
      <c r="A405" s="18" t="s">
        <v>472</v>
      </c>
      <c r="B405" s="19" t="s">
        <v>141</v>
      </c>
      <c r="C405" s="19" t="s">
        <v>18</v>
      </c>
      <c r="D405" s="20" t="str">
        <f>HYPERLINK("http://horotec.ch/","horotec.ch")</f>
        <v>horotec.ch</v>
      </c>
      <c r="E405" s="19" t="s">
        <v>470</v>
      </c>
    </row>
    <row r="406" spans="1:5" ht="12.75" customHeight="1" x14ac:dyDescent="0.25">
      <c r="A406" s="18" t="s">
        <v>473</v>
      </c>
      <c r="B406" s="19" t="s">
        <v>141</v>
      </c>
      <c r="C406" s="19" t="s">
        <v>18</v>
      </c>
      <c r="D406" s="20" t="str">
        <f>HYPERLINK("http://sandoz-fils.ch/","sandoz-fils.ch")</f>
        <v>sandoz-fils.ch</v>
      </c>
      <c r="E406" s="19" t="s">
        <v>143</v>
      </c>
    </row>
    <row r="407" spans="1:5" ht="12.75" customHeight="1" x14ac:dyDescent="0.25">
      <c r="A407" s="18" t="s">
        <v>474</v>
      </c>
      <c r="B407" s="19" t="s">
        <v>141</v>
      </c>
      <c r="C407" s="19" t="s">
        <v>18</v>
      </c>
      <c r="D407" s="20" t="str">
        <f>HYPERLINK("http://voh.ch/","voh.ch")</f>
        <v>voh.ch</v>
      </c>
      <c r="E407" s="19" t="s">
        <v>475</v>
      </c>
    </row>
    <row r="408" spans="1:5" ht="12.75" customHeight="1" x14ac:dyDescent="0.25">
      <c r="A408" s="18" t="s">
        <v>476</v>
      </c>
      <c r="B408" s="19" t="s">
        <v>26</v>
      </c>
      <c r="C408" s="19" t="s">
        <v>18</v>
      </c>
      <c r="D408" s="20" t="str">
        <f>HYPERLINK("http://bloesch.ch/","bloesch.ch")</f>
        <v>bloesch.ch</v>
      </c>
      <c r="E408" s="19"/>
    </row>
    <row r="409" spans="1:5" ht="12.75" customHeight="1" x14ac:dyDescent="0.25">
      <c r="A409" s="18" t="s">
        <v>236</v>
      </c>
      <c r="B409" s="19" t="s">
        <v>45</v>
      </c>
      <c r="C409" s="19" t="s">
        <v>18</v>
      </c>
      <c r="D409" s="20" t="str">
        <f t="shared" ref="D409:D412" si="58">HYPERLINK("http://erbas.ch/","erbas.ch")</f>
        <v>erbas.ch</v>
      </c>
      <c r="E409" s="19"/>
    </row>
    <row r="410" spans="1:5" ht="12.75" customHeight="1" x14ac:dyDescent="0.25">
      <c r="A410" s="18" t="s">
        <v>236</v>
      </c>
      <c r="B410" s="19" t="s">
        <v>50</v>
      </c>
      <c r="C410" s="19" t="s">
        <v>18</v>
      </c>
      <c r="D410" s="20" t="str">
        <f t="shared" si="58"/>
        <v>erbas.ch</v>
      </c>
      <c r="E410" s="19"/>
    </row>
    <row r="411" spans="1:5" ht="12.75" customHeight="1" x14ac:dyDescent="0.25">
      <c r="A411" s="18" t="s">
        <v>236</v>
      </c>
      <c r="B411" s="19" t="s">
        <v>46</v>
      </c>
      <c r="C411" s="19" t="s">
        <v>18</v>
      </c>
      <c r="D411" s="20" t="str">
        <f t="shared" si="58"/>
        <v>erbas.ch</v>
      </c>
      <c r="E411" s="19"/>
    </row>
    <row r="412" spans="1:5" ht="12.75" customHeight="1" x14ac:dyDescent="0.25">
      <c r="A412" s="18" t="s">
        <v>236</v>
      </c>
      <c r="B412" s="19" t="s">
        <v>27</v>
      </c>
      <c r="C412" s="19" t="s">
        <v>18</v>
      </c>
      <c r="D412" s="20" t="str">
        <f t="shared" si="58"/>
        <v>erbas.ch</v>
      </c>
      <c r="E412" s="19" t="s">
        <v>477</v>
      </c>
    </row>
    <row r="413" spans="1:5" ht="12.75" customHeight="1" x14ac:dyDescent="0.25">
      <c r="A413" s="18" t="s">
        <v>478</v>
      </c>
      <c r="B413" s="19" t="s">
        <v>45</v>
      </c>
      <c r="C413" s="19" t="s">
        <v>479</v>
      </c>
      <c r="D413" s="20" t="str">
        <f t="shared" ref="D413:D415" si="59">HYPERLINK("http://rafflestime.com/","rafflestime.com")</f>
        <v>rafflestime.com</v>
      </c>
      <c r="E413" s="19" t="s">
        <v>480</v>
      </c>
    </row>
    <row r="414" spans="1:5" ht="12.75" customHeight="1" x14ac:dyDescent="0.25">
      <c r="A414" s="18" t="s">
        <v>478</v>
      </c>
      <c r="B414" s="19" t="s">
        <v>26</v>
      </c>
      <c r="C414" s="19" t="s">
        <v>479</v>
      </c>
      <c r="D414" s="20" t="str">
        <f t="shared" si="59"/>
        <v>rafflestime.com</v>
      </c>
      <c r="E414" s="19" t="s">
        <v>480</v>
      </c>
    </row>
    <row r="415" spans="1:5" ht="12.75" customHeight="1" x14ac:dyDescent="0.25">
      <c r="A415" s="18" t="s">
        <v>478</v>
      </c>
      <c r="B415" s="19" t="s">
        <v>17</v>
      </c>
      <c r="C415" s="19" t="s">
        <v>479</v>
      </c>
      <c r="D415" s="20" t="str">
        <f t="shared" si="59"/>
        <v>rafflestime.com</v>
      </c>
      <c r="E415" s="19" t="s">
        <v>480</v>
      </c>
    </row>
    <row r="416" spans="1:5" ht="12.75" customHeight="1" x14ac:dyDescent="0.25">
      <c r="A416" s="18" t="s">
        <v>481</v>
      </c>
      <c r="B416" s="19" t="s">
        <v>26</v>
      </c>
      <c r="C416" s="19" t="s">
        <v>482</v>
      </c>
      <c r="D416" s="20" t="str">
        <f t="shared" ref="D416:D420" si="60">HYPERLINK("http://helenarou.com/","helenarou.com")</f>
        <v>helenarou.com</v>
      </c>
      <c r="E416" s="19" t="s">
        <v>483</v>
      </c>
    </row>
    <row r="417" spans="1:5" ht="12.75" customHeight="1" x14ac:dyDescent="0.25">
      <c r="A417" s="18" t="s">
        <v>481</v>
      </c>
      <c r="B417" s="19" t="s">
        <v>17</v>
      </c>
      <c r="C417" s="19" t="s">
        <v>482</v>
      </c>
      <c r="D417" s="20" t="str">
        <f t="shared" si="60"/>
        <v>helenarou.com</v>
      </c>
      <c r="E417" s="19" t="s">
        <v>483</v>
      </c>
    </row>
    <row r="418" spans="1:5" ht="12.75" customHeight="1" x14ac:dyDescent="0.25">
      <c r="A418" s="18" t="s">
        <v>481</v>
      </c>
      <c r="B418" s="19" t="s">
        <v>45</v>
      </c>
      <c r="C418" s="19" t="s">
        <v>482</v>
      </c>
      <c r="D418" s="20" t="str">
        <f t="shared" si="60"/>
        <v>helenarou.com</v>
      </c>
      <c r="E418" s="19" t="s">
        <v>483</v>
      </c>
    </row>
    <row r="419" spans="1:5" ht="12.75" customHeight="1" x14ac:dyDescent="0.25">
      <c r="A419" s="18" t="s">
        <v>481</v>
      </c>
      <c r="B419" s="19" t="s">
        <v>113</v>
      </c>
      <c r="C419" s="19" t="s">
        <v>482</v>
      </c>
      <c r="D419" s="20" t="str">
        <f t="shared" si="60"/>
        <v>helenarou.com</v>
      </c>
      <c r="E419" s="19" t="s">
        <v>483</v>
      </c>
    </row>
    <row r="420" spans="1:5" ht="12.75" customHeight="1" x14ac:dyDescent="0.25">
      <c r="A420" s="18" t="s">
        <v>481</v>
      </c>
      <c r="B420" s="19" t="s">
        <v>141</v>
      </c>
      <c r="C420" s="19" t="s">
        <v>482</v>
      </c>
      <c r="D420" s="20" t="str">
        <f t="shared" si="60"/>
        <v>helenarou.com</v>
      </c>
      <c r="E420" s="19" t="s">
        <v>483</v>
      </c>
    </row>
    <row r="421" spans="1:5" ht="22.5" customHeight="1" x14ac:dyDescent="0.25">
      <c r="A421" s="22" t="s">
        <v>484</v>
      </c>
      <c r="B421" s="23" t="s">
        <v>45</v>
      </c>
      <c r="C421" s="23" t="s">
        <v>18</v>
      </c>
      <c r="D421" s="24" t="str">
        <f t="shared" ref="D421:D423" si="61">HYPERLINK("http://christiangros.ch/","christiangros.ch")</f>
        <v>christiangros.ch</v>
      </c>
      <c r="E421" s="25" t="s">
        <v>485</v>
      </c>
    </row>
    <row r="422" spans="1:5" ht="12.75" customHeight="1" x14ac:dyDescent="0.25">
      <c r="A422" s="18" t="s">
        <v>484</v>
      </c>
      <c r="B422" s="19" t="s">
        <v>46</v>
      </c>
      <c r="C422" s="19" t="s">
        <v>18</v>
      </c>
      <c r="D422" s="20" t="str">
        <f t="shared" si="61"/>
        <v>christiangros.ch</v>
      </c>
      <c r="E422" s="19"/>
    </row>
    <row r="423" spans="1:5" ht="12.75" customHeight="1" x14ac:dyDescent="0.25">
      <c r="A423" s="18" t="s">
        <v>484</v>
      </c>
      <c r="B423" s="19" t="s">
        <v>50</v>
      </c>
      <c r="C423" s="19" t="s">
        <v>18</v>
      </c>
      <c r="D423" s="20" t="str">
        <f t="shared" si="61"/>
        <v>christiangros.ch</v>
      </c>
      <c r="E423" s="19"/>
    </row>
    <row r="424" spans="1:5" ht="12.75" customHeight="1" x14ac:dyDescent="0.25">
      <c r="A424" s="18" t="s">
        <v>486</v>
      </c>
      <c r="B424" s="19" t="s">
        <v>50</v>
      </c>
      <c r="C424" s="19" t="s">
        <v>18</v>
      </c>
      <c r="D424" s="20" t="str">
        <f>HYPERLINK("http://oeschsuisse.com/","oeschsuisse.com")</f>
        <v>oeschsuisse.com</v>
      </c>
      <c r="E424" s="19"/>
    </row>
    <row r="425" spans="1:5" ht="12.75" customHeight="1" x14ac:dyDescent="0.25">
      <c r="A425" s="18" t="s">
        <v>487</v>
      </c>
      <c r="B425" s="19" t="s">
        <v>46</v>
      </c>
      <c r="C425" s="19" t="s">
        <v>18</v>
      </c>
      <c r="D425" s="20" t="str">
        <f>HYPERLINK("http://winox.ch/","winox.ch")</f>
        <v>winox.ch</v>
      </c>
      <c r="E425" s="19" t="s">
        <v>488</v>
      </c>
    </row>
    <row r="426" spans="1:5" ht="12.75" customHeight="1" x14ac:dyDescent="0.25">
      <c r="A426" s="18" t="s">
        <v>489</v>
      </c>
      <c r="B426" s="19" t="s">
        <v>27</v>
      </c>
      <c r="C426" s="19" t="s">
        <v>18</v>
      </c>
      <c r="D426" s="20" t="str">
        <f>HYPERLINK("http://berney-precision.ch/","berney-precision.ch")</f>
        <v>berney-precision.ch</v>
      </c>
      <c r="E426" s="19" t="s">
        <v>490</v>
      </c>
    </row>
    <row r="427" spans="1:5" ht="12.75" customHeight="1" x14ac:dyDescent="0.25">
      <c r="A427" s="18" t="s">
        <v>491</v>
      </c>
      <c r="B427" s="19" t="s">
        <v>141</v>
      </c>
      <c r="C427" s="19" t="s">
        <v>18</v>
      </c>
      <c r="D427" s="20" t="str">
        <f>HYPERLINK("http://schurch-asco.com/","schurch-asco.com")</f>
        <v>schurch-asco.com</v>
      </c>
      <c r="E427" s="19" t="s">
        <v>492</v>
      </c>
    </row>
    <row r="428" spans="1:5" ht="12.75" customHeight="1" x14ac:dyDescent="0.25">
      <c r="A428" s="32" t="s">
        <v>493</v>
      </c>
      <c r="B428" s="21" t="s">
        <v>33</v>
      </c>
      <c r="C428" s="21" t="s">
        <v>18</v>
      </c>
      <c r="D428" s="33" t="s">
        <v>494</v>
      </c>
      <c r="E428" s="21" t="s">
        <v>495</v>
      </c>
    </row>
    <row r="429" spans="1:5" ht="15.75" customHeight="1" x14ac:dyDescent="0.25">
      <c r="A429" s="32" t="s">
        <v>496</v>
      </c>
      <c r="B429" s="34" t="s">
        <v>216</v>
      </c>
      <c r="C429" s="34" t="s">
        <v>129</v>
      </c>
      <c r="D429" s="20" t="s">
        <v>497</v>
      </c>
      <c r="E429" s="34" t="s">
        <v>498</v>
      </c>
    </row>
    <row r="430" spans="1:5" ht="15.75" customHeight="1" x14ac:dyDescent="0.25">
      <c r="A430" s="32" t="s">
        <v>499</v>
      </c>
      <c r="B430" s="34" t="s">
        <v>113</v>
      </c>
      <c r="C430" s="34" t="s">
        <v>129</v>
      </c>
      <c r="D430" s="20" t="s">
        <v>500</v>
      </c>
      <c r="E430" s="34" t="s">
        <v>501</v>
      </c>
    </row>
    <row r="431" spans="1:5" ht="15.75" customHeight="1" x14ac:dyDescent="0.25">
      <c r="A431" s="32" t="s">
        <v>502</v>
      </c>
      <c r="B431" s="34" t="s">
        <v>20</v>
      </c>
      <c r="C431" s="34" t="s">
        <v>129</v>
      </c>
      <c r="D431" s="33" t="s">
        <v>503</v>
      </c>
      <c r="E431" s="34" t="s">
        <v>504</v>
      </c>
    </row>
    <row r="432" spans="1:5" ht="15.75" customHeight="1" x14ac:dyDescent="0.25">
      <c r="A432" s="32" t="s">
        <v>505</v>
      </c>
      <c r="B432" s="34" t="s">
        <v>113</v>
      </c>
      <c r="C432" s="34" t="s">
        <v>129</v>
      </c>
      <c r="D432" s="33" t="s">
        <v>506</v>
      </c>
      <c r="E432" s="34" t="s">
        <v>507</v>
      </c>
    </row>
    <row r="433" spans="1:5" ht="15.75" customHeight="1" x14ac:dyDescent="0.25">
      <c r="A433" s="32" t="s">
        <v>508</v>
      </c>
      <c r="B433" s="34" t="s">
        <v>45</v>
      </c>
      <c r="C433" s="34" t="s">
        <v>64</v>
      </c>
      <c r="D433" s="33" t="s">
        <v>509</v>
      </c>
      <c r="E433" s="34" t="s">
        <v>510</v>
      </c>
    </row>
    <row r="434" spans="1:5" ht="15.75" customHeight="1" x14ac:dyDescent="0.25">
      <c r="A434" s="32" t="s">
        <v>508</v>
      </c>
      <c r="B434" s="34" t="s">
        <v>26</v>
      </c>
      <c r="C434" s="34" t="s">
        <v>64</v>
      </c>
      <c r="D434" s="33" t="s">
        <v>509</v>
      </c>
      <c r="E434" s="34" t="s">
        <v>511</v>
      </c>
    </row>
    <row r="435" spans="1:5" ht="29.25" customHeight="1" x14ac:dyDescent="0.25">
      <c r="A435" s="35" t="s">
        <v>508</v>
      </c>
      <c r="B435" s="36" t="s">
        <v>27</v>
      </c>
      <c r="C435" s="36" t="s">
        <v>64</v>
      </c>
      <c r="D435" s="37" t="s">
        <v>509</v>
      </c>
      <c r="E435" s="38" t="s">
        <v>512</v>
      </c>
    </row>
    <row r="436" spans="1:5" ht="21.75" customHeight="1" x14ac:dyDescent="0.25">
      <c r="A436" s="39" t="s">
        <v>513</v>
      </c>
      <c r="B436" s="36" t="s">
        <v>45</v>
      </c>
      <c r="C436" s="36" t="s">
        <v>129</v>
      </c>
      <c r="D436" s="37" t="s">
        <v>514</v>
      </c>
      <c r="E436" s="38" t="s">
        <v>515</v>
      </c>
    </row>
    <row r="437" spans="1:5" ht="19.5" customHeight="1" x14ac:dyDescent="0.25">
      <c r="A437" s="39" t="s">
        <v>513</v>
      </c>
      <c r="B437" s="36" t="s">
        <v>26</v>
      </c>
      <c r="C437" s="36" t="s">
        <v>129</v>
      </c>
      <c r="D437" s="37" t="s">
        <v>514</v>
      </c>
      <c r="E437" s="38" t="s">
        <v>516</v>
      </c>
    </row>
    <row r="438" spans="1:5" ht="21" customHeight="1" x14ac:dyDescent="0.25">
      <c r="A438" s="39" t="s">
        <v>513</v>
      </c>
      <c r="B438" s="36" t="s">
        <v>27</v>
      </c>
      <c r="C438" s="36" t="s">
        <v>129</v>
      </c>
      <c r="D438" s="37" t="s">
        <v>514</v>
      </c>
      <c r="E438" s="38" t="s">
        <v>517</v>
      </c>
    </row>
    <row r="439" spans="1:5" ht="15.75" customHeight="1" x14ac:dyDescent="0.25">
      <c r="A439" s="32" t="s">
        <v>518</v>
      </c>
      <c r="B439" s="34" t="s">
        <v>26</v>
      </c>
      <c r="C439" s="34" t="s">
        <v>18</v>
      </c>
      <c r="D439" s="37" t="s">
        <v>519</v>
      </c>
      <c r="E439" s="34" t="s">
        <v>520</v>
      </c>
    </row>
    <row r="440" spans="1:5" ht="15.75" customHeight="1" x14ac:dyDescent="0.25">
      <c r="A440" s="39" t="s">
        <v>521</v>
      </c>
      <c r="B440" s="36" t="s">
        <v>141</v>
      </c>
      <c r="C440" s="36" t="s">
        <v>18</v>
      </c>
      <c r="D440" s="37" t="s">
        <v>522</v>
      </c>
      <c r="E440" s="36" t="s">
        <v>523</v>
      </c>
    </row>
    <row r="441" spans="1:5" ht="15.75" customHeight="1" x14ac:dyDescent="0.25">
      <c r="A441" s="32" t="s">
        <v>524</v>
      </c>
      <c r="B441" s="34" t="s">
        <v>113</v>
      </c>
      <c r="C441" s="34" t="s">
        <v>525</v>
      </c>
      <c r="D441" s="40" t="s">
        <v>526</v>
      </c>
      <c r="E441" s="34" t="s">
        <v>527</v>
      </c>
    </row>
    <row r="442" spans="1:5" ht="15.75" customHeight="1" x14ac:dyDescent="0.25">
      <c r="A442" s="32" t="s">
        <v>528</v>
      </c>
      <c r="B442" s="34" t="s">
        <v>113</v>
      </c>
      <c r="C442" s="34" t="s">
        <v>145</v>
      </c>
      <c r="D442" s="40" t="s">
        <v>529</v>
      </c>
      <c r="E442" s="34" t="s">
        <v>530</v>
      </c>
    </row>
    <row r="443" spans="1:5" ht="15.75" customHeight="1" x14ac:dyDescent="0.25">
      <c r="A443" s="39" t="s">
        <v>531</v>
      </c>
      <c r="B443" s="36" t="s">
        <v>113</v>
      </c>
      <c r="C443" s="36" t="s">
        <v>129</v>
      </c>
      <c r="D443" s="37" t="s">
        <v>532</v>
      </c>
      <c r="E443" s="34" t="s">
        <v>533</v>
      </c>
    </row>
    <row r="444" spans="1:5" ht="15.75" customHeight="1" x14ac:dyDescent="0.25">
      <c r="A444" s="32" t="s">
        <v>534</v>
      </c>
      <c r="B444" s="34" t="s">
        <v>113</v>
      </c>
      <c r="C444" s="34" t="s">
        <v>129</v>
      </c>
      <c r="D444" s="37" t="s">
        <v>535</v>
      </c>
      <c r="E444" s="34" t="s">
        <v>536</v>
      </c>
    </row>
    <row r="445" spans="1:5" ht="15.75" customHeight="1" x14ac:dyDescent="0.25">
      <c r="A445" s="32" t="s">
        <v>537</v>
      </c>
      <c r="B445" s="34" t="s">
        <v>113</v>
      </c>
      <c r="C445" s="34" t="s">
        <v>129</v>
      </c>
      <c r="D445" s="37" t="s">
        <v>538</v>
      </c>
      <c r="E445" s="34" t="s">
        <v>539</v>
      </c>
    </row>
    <row r="446" spans="1:5" ht="15.75" customHeight="1" x14ac:dyDescent="0.25">
      <c r="A446" s="32" t="s">
        <v>540</v>
      </c>
      <c r="B446" s="34" t="s">
        <v>113</v>
      </c>
      <c r="C446" s="34" t="s">
        <v>129</v>
      </c>
      <c r="D446" s="40" t="s">
        <v>541</v>
      </c>
      <c r="E446" s="34" t="s">
        <v>542</v>
      </c>
    </row>
    <row r="447" spans="1:5" ht="15.75" customHeight="1" x14ac:dyDescent="0.25">
      <c r="A447" s="32" t="s">
        <v>543</v>
      </c>
      <c r="B447" s="34" t="s">
        <v>113</v>
      </c>
      <c r="C447" s="34" t="s">
        <v>129</v>
      </c>
      <c r="D447" s="37" t="s">
        <v>544</v>
      </c>
      <c r="E447" s="34" t="s">
        <v>545</v>
      </c>
    </row>
    <row r="448" spans="1:5" ht="15.75" customHeight="1" x14ac:dyDescent="0.25">
      <c r="A448" s="32" t="s">
        <v>546</v>
      </c>
      <c r="B448" s="34" t="s">
        <v>113</v>
      </c>
      <c r="C448" s="34" t="s">
        <v>129</v>
      </c>
      <c r="D448" s="33" t="s">
        <v>547</v>
      </c>
      <c r="E448" s="34" t="s">
        <v>548</v>
      </c>
    </row>
    <row r="449" spans="1:5" ht="15.75" customHeight="1" x14ac:dyDescent="0.25">
      <c r="A449" s="32" t="s">
        <v>549</v>
      </c>
      <c r="B449" s="34" t="s">
        <v>113</v>
      </c>
      <c r="C449" s="34" t="s">
        <v>145</v>
      </c>
      <c r="D449" s="33" t="s">
        <v>550</v>
      </c>
      <c r="E449" s="34" t="s">
        <v>551</v>
      </c>
    </row>
    <row r="450" spans="1:5" ht="15.75" customHeight="1" x14ac:dyDescent="0.25">
      <c r="A450" s="32" t="s">
        <v>549</v>
      </c>
      <c r="B450" s="34" t="s">
        <v>20</v>
      </c>
      <c r="C450" s="34" t="s">
        <v>145</v>
      </c>
      <c r="D450" s="33" t="s">
        <v>550</v>
      </c>
      <c r="E450" s="34" t="s">
        <v>552</v>
      </c>
    </row>
    <row r="451" spans="1:5" ht="15.75" customHeight="1" x14ac:dyDescent="0.25">
      <c r="A451" s="32" t="s">
        <v>553</v>
      </c>
      <c r="B451" s="34" t="s">
        <v>33</v>
      </c>
      <c r="C451" s="34" t="s">
        <v>554</v>
      </c>
      <c r="D451" s="33" t="s">
        <v>555</v>
      </c>
      <c r="E451" s="34" t="s">
        <v>556</v>
      </c>
    </row>
    <row r="452" spans="1:5" ht="15.75" customHeight="1" x14ac:dyDescent="0.25">
      <c r="A452" s="32" t="s">
        <v>557</v>
      </c>
      <c r="B452" s="34" t="s">
        <v>33</v>
      </c>
      <c r="C452" s="34" t="s">
        <v>18</v>
      </c>
      <c r="D452" s="33" t="s">
        <v>558</v>
      </c>
      <c r="E452" s="34" t="s">
        <v>559</v>
      </c>
    </row>
    <row r="453" spans="1:5" ht="15.75" customHeight="1" x14ac:dyDescent="0.25">
      <c r="A453" s="32" t="s">
        <v>560</v>
      </c>
      <c r="B453" s="34" t="s">
        <v>113</v>
      </c>
      <c r="C453" s="34" t="s">
        <v>52</v>
      </c>
      <c r="D453" s="33" t="s">
        <v>561</v>
      </c>
      <c r="E453" s="34" t="s">
        <v>562</v>
      </c>
    </row>
    <row r="454" spans="1:5" ht="15.75" customHeight="1" x14ac:dyDescent="0.25">
      <c r="A454" s="32" t="s">
        <v>563</v>
      </c>
      <c r="B454" s="34" t="s">
        <v>113</v>
      </c>
      <c r="C454" s="34" t="s">
        <v>64</v>
      </c>
      <c r="D454" s="33" t="s">
        <v>564</v>
      </c>
      <c r="E454" s="41"/>
    </row>
    <row r="455" spans="1:5" ht="15.75" customHeight="1" x14ac:dyDescent="0.25">
      <c r="A455" s="32" t="s">
        <v>565</v>
      </c>
      <c r="B455" s="34" t="s">
        <v>113</v>
      </c>
      <c r="C455" s="34" t="s">
        <v>52</v>
      </c>
      <c r="D455" s="33" t="s">
        <v>566</v>
      </c>
      <c r="E455" s="34" t="s">
        <v>567</v>
      </c>
    </row>
    <row r="456" spans="1:5" ht="15.75" customHeight="1" x14ac:dyDescent="0.25">
      <c r="A456" s="32" t="s">
        <v>568</v>
      </c>
      <c r="B456" s="34" t="s">
        <v>20</v>
      </c>
      <c r="C456" s="34" t="s">
        <v>52</v>
      </c>
      <c r="D456" s="33" t="s">
        <v>569</v>
      </c>
      <c r="E456" s="34" t="s">
        <v>570</v>
      </c>
    </row>
    <row r="457" spans="1:5" ht="15.75" customHeight="1" x14ac:dyDescent="0.25">
      <c r="A457" s="32" t="s">
        <v>568</v>
      </c>
      <c r="B457" s="34" t="s">
        <v>113</v>
      </c>
      <c r="C457" s="34" t="s">
        <v>52</v>
      </c>
      <c r="D457" s="33" t="s">
        <v>569</v>
      </c>
      <c r="E457" s="41"/>
    </row>
    <row r="458" spans="1:5" ht="15.75" customHeight="1" x14ac:dyDescent="0.25">
      <c r="A458" s="32" t="s">
        <v>571</v>
      </c>
      <c r="B458" s="34" t="s">
        <v>113</v>
      </c>
      <c r="C458" s="34" t="s">
        <v>525</v>
      </c>
      <c r="D458" s="33" t="s">
        <v>572</v>
      </c>
      <c r="E458" s="41"/>
    </row>
    <row r="459" spans="1:5" ht="15.75" customHeight="1" x14ac:dyDescent="0.25">
      <c r="A459" s="32" t="s">
        <v>573</v>
      </c>
      <c r="B459" s="34" t="s">
        <v>113</v>
      </c>
      <c r="C459" s="34" t="s">
        <v>52</v>
      </c>
      <c r="D459" s="33" t="s">
        <v>574</v>
      </c>
      <c r="E459" s="41"/>
    </row>
    <row r="460" spans="1:5" ht="15.75" customHeight="1" x14ac:dyDescent="0.25">
      <c r="A460" s="32" t="s">
        <v>112</v>
      </c>
      <c r="B460" s="34" t="s">
        <v>113</v>
      </c>
      <c r="C460" s="34" t="s">
        <v>52</v>
      </c>
      <c r="D460" s="33" t="s">
        <v>575</v>
      </c>
      <c r="E460" s="41"/>
    </row>
    <row r="461" spans="1:5" ht="15.75" customHeight="1" x14ac:dyDescent="0.25">
      <c r="A461" s="32" t="s">
        <v>576</v>
      </c>
      <c r="B461" s="34" t="s">
        <v>113</v>
      </c>
      <c r="C461" s="34" t="s">
        <v>577</v>
      </c>
      <c r="D461" s="33" t="s">
        <v>578</v>
      </c>
      <c r="E461" s="41"/>
    </row>
    <row r="462" spans="1:5" ht="15.75" customHeight="1" x14ac:dyDescent="0.25">
      <c r="A462" s="32" t="s">
        <v>579</v>
      </c>
      <c r="B462" s="34" t="s">
        <v>113</v>
      </c>
      <c r="C462" s="34" t="s">
        <v>129</v>
      </c>
      <c r="D462" s="42" t="s">
        <v>580</v>
      </c>
      <c r="E462" s="34" t="s">
        <v>581</v>
      </c>
    </row>
    <row r="463" spans="1:5" ht="15.75" customHeight="1" x14ac:dyDescent="0.25">
      <c r="A463" s="32" t="s">
        <v>118</v>
      </c>
      <c r="B463" s="34" t="s">
        <v>113</v>
      </c>
      <c r="C463" s="34" t="s">
        <v>52</v>
      </c>
      <c r="D463" s="33" t="s">
        <v>582</v>
      </c>
      <c r="E463" s="34" t="s">
        <v>583</v>
      </c>
    </row>
    <row r="464" spans="1:5" ht="15.75" customHeight="1" x14ac:dyDescent="0.25">
      <c r="A464" s="32" t="s">
        <v>584</v>
      </c>
      <c r="B464" s="34" t="s">
        <v>113</v>
      </c>
      <c r="C464" s="34" t="s">
        <v>18</v>
      </c>
      <c r="D464" s="33" t="s">
        <v>585</v>
      </c>
      <c r="E464" s="41"/>
    </row>
    <row r="465" spans="1:5" ht="15.75" customHeight="1" x14ac:dyDescent="0.25">
      <c r="A465" s="32" t="s">
        <v>586</v>
      </c>
      <c r="B465" s="34" t="s">
        <v>113</v>
      </c>
      <c r="C465" s="34" t="s">
        <v>52</v>
      </c>
      <c r="D465" s="33" t="s">
        <v>587</v>
      </c>
      <c r="E465" s="41"/>
    </row>
    <row r="466" spans="1:5" ht="15.75" customHeight="1" x14ac:dyDescent="0.25">
      <c r="A466" s="32" t="s">
        <v>116</v>
      </c>
      <c r="B466" s="34" t="s">
        <v>113</v>
      </c>
      <c r="C466" s="34" t="s">
        <v>52</v>
      </c>
      <c r="D466" s="33" t="s">
        <v>588</v>
      </c>
      <c r="E466" s="41"/>
    </row>
    <row r="467" spans="1:5" ht="15.75" customHeight="1" x14ac:dyDescent="0.25">
      <c r="A467" s="32" t="s">
        <v>413</v>
      </c>
      <c r="B467" s="34" t="s">
        <v>113</v>
      </c>
      <c r="C467" s="34" t="s">
        <v>52</v>
      </c>
      <c r="D467" s="33" t="s">
        <v>589</v>
      </c>
      <c r="E467" s="41"/>
    </row>
    <row r="468" spans="1:5" ht="15.75" customHeight="1" x14ac:dyDescent="0.25">
      <c r="A468" s="32" t="s">
        <v>114</v>
      </c>
      <c r="B468" s="34" t="s">
        <v>113</v>
      </c>
      <c r="C468" s="34" t="s">
        <v>52</v>
      </c>
      <c r="D468" s="33" t="s">
        <v>590</v>
      </c>
      <c r="E468" s="34" t="s">
        <v>591</v>
      </c>
    </row>
    <row r="469" spans="1:5" ht="15.75" customHeight="1" x14ac:dyDescent="0.25">
      <c r="A469" s="32" t="s">
        <v>592</v>
      </c>
      <c r="B469" s="34" t="s">
        <v>113</v>
      </c>
      <c r="C469" s="34" t="s">
        <v>52</v>
      </c>
      <c r="D469" s="33" t="s">
        <v>593</v>
      </c>
      <c r="E469" s="41"/>
    </row>
    <row r="470" spans="1:5" ht="15.75" customHeight="1" x14ac:dyDescent="0.25">
      <c r="A470" s="32" t="s">
        <v>594</v>
      </c>
      <c r="B470" s="34" t="s">
        <v>113</v>
      </c>
      <c r="C470" s="34" t="s">
        <v>52</v>
      </c>
      <c r="D470" s="33" t="s">
        <v>595</v>
      </c>
      <c r="E470" s="41"/>
    </row>
    <row r="471" spans="1:5" ht="15.75" customHeight="1" x14ac:dyDescent="0.25">
      <c r="A471" s="32" t="s">
        <v>121</v>
      </c>
      <c r="B471" s="34" t="s">
        <v>113</v>
      </c>
      <c r="C471" s="34" t="s">
        <v>52</v>
      </c>
      <c r="D471" s="33" t="s">
        <v>596</v>
      </c>
      <c r="E471" s="41"/>
    </row>
    <row r="472" spans="1:5" ht="15.75" customHeight="1" x14ac:dyDescent="0.25">
      <c r="A472" s="32" t="s">
        <v>279</v>
      </c>
      <c r="B472" s="34" t="s">
        <v>113</v>
      </c>
      <c r="C472" s="34" t="s">
        <v>52</v>
      </c>
      <c r="D472" s="20"/>
      <c r="E472" s="41"/>
    </row>
    <row r="473" spans="1:5" ht="15.75" customHeight="1" x14ac:dyDescent="0.25">
      <c r="A473" s="32" t="s">
        <v>597</v>
      </c>
      <c r="B473" s="34" t="s">
        <v>113</v>
      </c>
      <c r="C473" s="34" t="s">
        <v>129</v>
      </c>
      <c r="D473" s="33" t="s">
        <v>598</v>
      </c>
      <c r="E473" s="34" t="s">
        <v>599</v>
      </c>
    </row>
    <row r="474" spans="1:5" ht="15.75" customHeight="1" x14ac:dyDescent="0.25">
      <c r="A474" s="32" t="s">
        <v>600</v>
      </c>
      <c r="B474" s="34" t="s">
        <v>601</v>
      </c>
      <c r="C474" s="34" t="s">
        <v>129</v>
      </c>
      <c r="D474" s="33" t="s">
        <v>602</v>
      </c>
      <c r="E474" s="34" t="s">
        <v>603</v>
      </c>
    </row>
    <row r="475" spans="1:5" ht="15.75" customHeight="1" x14ac:dyDescent="0.25">
      <c r="A475" s="32" t="s">
        <v>604</v>
      </c>
      <c r="B475" s="34" t="s">
        <v>601</v>
      </c>
      <c r="C475" s="34" t="s">
        <v>129</v>
      </c>
      <c r="D475" s="33" t="s">
        <v>605</v>
      </c>
      <c r="E475" s="34" t="s">
        <v>603</v>
      </c>
    </row>
    <row r="476" spans="1:5" ht="15.75" customHeight="1" x14ac:dyDescent="0.25">
      <c r="A476" s="32" t="s">
        <v>606</v>
      </c>
      <c r="B476" s="34" t="s">
        <v>601</v>
      </c>
      <c r="C476" s="34" t="s">
        <v>129</v>
      </c>
      <c r="D476" s="33" t="s">
        <v>607</v>
      </c>
      <c r="E476" s="34" t="s">
        <v>603</v>
      </c>
    </row>
    <row r="477" spans="1:5" ht="15.75" customHeight="1" x14ac:dyDescent="0.25">
      <c r="A477" s="32" t="s">
        <v>608</v>
      </c>
      <c r="B477" s="34" t="s">
        <v>50</v>
      </c>
      <c r="C477" s="34" t="s">
        <v>129</v>
      </c>
      <c r="D477" s="33" t="s">
        <v>609</v>
      </c>
      <c r="E477" s="34" t="s">
        <v>610</v>
      </c>
    </row>
    <row r="478" spans="1:5" ht="15.75" customHeight="1" x14ac:dyDescent="0.25">
      <c r="A478" s="32" t="s">
        <v>611</v>
      </c>
      <c r="B478" s="34" t="s">
        <v>113</v>
      </c>
      <c r="C478" s="34" t="s">
        <v>129</v>
      </c>
      <c r="D478" s="33" t="s">
        <v>612</v>
      </c>
      <c r="E478" s="34" t="s">
        <v>613</v>
      </c>
    </row>
    <row r="479" spans="1:5" ht="15.75" customHeight="1" x14ac:dyDescent="0.25">
      <c r="A479" s="32" t="s">
        <v>611</v>
      </c>
      <c r="B479" s="34" t="s">
        <v>50</v>
      </c>
      <c r="C479" s="34" t="s">
        <v>129</v>
      </c>
      <c r="D479" s="33" t="s">
        <v>612</v>
      </c>
      <c r="E479" s="34" t="s">
        <v>614</v>
      </c>
    </row>
    <row r="480" spans="1:5" ht="15.75" customHeight="1" x14ac:dyDescent="0.25">
      <c r="A480" s="32" t="s">
        <v>615</v>
      </c>
      <c r="B480" s="34" t="s">
        <v>45</v>
      </c>
      <c r="C480" s="34" t="s">
        <v>18</v>
      </c>
      <c r="D480" s="20"/>
      <c r="E480" s="34" t="s">
        <v>616</v>
      </c>
    </row>
    <row r="481" spans="1:5" ht="15.75" customHeight="1" x14ac:dyDescent="0.25">
      <c r="A481" s="32" t="s">
        <v>615</v>
      </c>
      <c r="B481" s="34" t="s">
        <v>26</v>
      </c>
      <c r="C481" s="34" t="s">
        <v>18</v>
      </c>
      <c r="D481" s="20"/>
      <c r="E481" s="34" t="s">
        <v>616</v>
      </c>
    </row>
    <row r="482" spans="1:5" ht="15.75" customHeight="1" x14ac:dyDescent="0.25">
      <c r="A482" s="32" t="s">
        <v>617</v>
      </c>
      <c r="B482" s="34" t="s">
        <v>199</v>
      </c>
      <c r="C482" s="34" t="s">
        <v>18</v>
      </c>
      <c r="D482" s="33" t="s">
        <v>618</v>
      </c>
      <c r="E482" s="41"/>
    </row>
    <row r="483" spans="1:5" ht="15.75" customHeight="1" x14ac:dyDescent="0.25">
      <c r="A483" s="32" t="s">
        <v>617</v>
      </c>
      <c r="B483" s="34" t="s">
        <v>216</v>
      </c>
      <c r="C483" s="34" t="s">
        <v>18</v>
      </c>
      <c r="D483" s="33" t="s">
        <v>618</v>
      </c>
      <c r="E483" s="41"/>
    </row>
    <row r="484" spans="1:5" ht="15.75" customHeight="1" x14ac:dyDescent="0.25">
      <c r="A484" s="32" t="s">
        <v>617</v>
      </c>
      <c r="B484" s="34" t="s">
        <v>33</v>
      </c>
      <c r="C484" s="34" t="s">
        <v>18</v>
      </c>
      <c r="D484" s="33" t="s">
        <v>618</v>
      </c>
      <c r="E484" s="34" t="s">
        <v>619</v>
      </c>
    </row>
    <row r="485" spans="1:5" ht="30" customHeight="1" x14ac:dyDescent="0.25">
      <c r="A485" s="39" t="s">
        <v>617</v>
      </c>
      <c r="B485" s="36" t="s">
        <v>32</v>
      </c>
      <c r="C485" s="36" t="s">
        <v>18</v>
      </c>
      <c r="D485" s="37" t="s">
        <v>618</v>
      </c>
      <c r="E485" s="43" t="s">
        <v>620</v>
      </c>
    </row>
    <row r="486" spans="1:5" ht="15.75" customHeight="1" x14ac:dyDescent="0.25">
      <c r="A486" s="39" t="s">
        <v>617</v>
      </c>
      <c r="B486" s="36" t="s">
        <v>30</v>
      </c>
      <c r="C486" s="36" t="s">
        <v>18</v>
      </c>
      <c r="D486" s="37" t="s">
        <v>618</v>
      </c>
      <c r="E486" s="43" t="s">
        <v>620</v>
      </c>
    </row>
    <row r="487" spans="1:5" ht="15.75" customHeight="1" x14ac:dyDescent="0.25">
      <c r="A487" s="32" t="s">
        <v>621</v>
      </c>
      <c r="B487" s="34" t="s">
        <v>113</v>
      </c>
      <c r="C487" s="34" t="s">
        <v>622</v>
      </c>
      <c r="D487" s="37" t="s">
        <v>623</v>
      </c>
      <c r="E487" s="41"/>
    </row>
    <row r="488" spans="1:5" ht="15.75" customHeight="1" x14ac:dyDescent="0.25">
      <c r="A488" s="32" t="s">
        <v>624</v>
      </c>
      <c r="B488" s="34" t="s">
        <v>113</v>
      </c>
      <c r="C488" s="34" t="s">
        <v>129</v>
      </c>
      <c r="D488" s="37" t="s">
        <v>625</v>
      </c>
      <c r="E488" s="34" t="s">
        <v>626</v>
      </c>
    </row>
    <row r="489" spans="1:5" ht="15.75" customHeight="1" x14ac:dyDescent="0.25">
      <c r="A489" s="32" t="s">
        <v>627</v>
      </c>
      <c r="B489" s="34" t="s">
        <v>32</v>
      </c>
      <c r="C489" s="34" t="s">
        <v>18</v>
      </c>
      <c r="D489" s="37" t="s">
        <v>628</v>
      </c>
      <c r="E489" s="34" t="s">
        <v>629</v>
      </c>
    </row>
    <row r="490" spans="1:5" ht="15.75" customHeight="1" x14ac:dyDescent="0.25">
      <c r="A490" s="32" t="s">
        <v>630</v>
      </c>
      <c r="B490" s="34" t="s">
        <v>127</v>
      </c>
      <c r="C490" s="34" t="s">
        <v>18</v>
      </c>
      <c r="D490" s="37" t="s">
        <v>631</v>
      </c>
      <c r="E490" s="34" t="s">
        <v>632</v>
      </c>
    </row>
    <row r="491" spans="1:5" ht="15.75" customHeight="1" x14ac:dyDescent="0.25">
      <c r="A491" s="32" t="s">
        <v>630</v>
      </c>
      <c r="B491" s="34" t="s">
        <v>127</v>
      </c>
      <c r="C491" s="34" t="s">
        <v>18</v>
      </c>
      <c r="D491" s="37" t="s">
        <v>631</v>
      </c>
      <c r="E491" s="34" t="s">
        <v>632</v>
      </c>
    </row>
    <row r="492" spans="1:5" ht="15.75" customHeight="1" x14ac:dyDescent="0.25">
      <c r="A492" s="32" t="s">
        <v>633</v>
      </c>
      <c r="B492" s="34" t="s">
        <v>30</v>
      </c>
      <c r="C492" s="34" t="s">
        <v>18</v>
      </c>
      <c r="D492" s="37" t="s">
        <v>634</v>
      </c>
      <c r="E492" s="34" t="s">
        <v>635</v>
      </c>
    </row>
    <row r="493" spans="1:5" ht="33.75" customHeight="1" x14ac:dyDescent="0.25">
      <c r="A493" s="44" t="s">
        <v>633</v>
      </c>
      <c r="B493" s="38" t="s">
        <v>35</v>
      </c>
      <c r="C493" s="38" t="s">
        <v>18</v>
      </c>
      <c r="D493" s="45" t="s">
        <v>634</v>
      </c>
      <c r="E493" s="38" t="s">
        <v>636</v>
      </c>
    </row>
    <row r="494" spans="1:5" ht="15.75" customHeight="1" x14ac:dyDescent="0.25">
      <c r="A494" s="32" t="s">
        <v>637</v>
      </c>
      <c r="B494" s="34" t="s">
        <v>216</v>
      </c>
      <c r="C494" s="34" t="s">
        <v>18</v>
      </c>
      <c r="D494" s="45" t="s">
        <v>638</v>
      </c>
      <c r="E494" s="34" t="s">
        <v>639</v>
      </c>
    </row>
    <row r="495" spans="1:5" ht="15.75" customHeight="1" x14ac:dyDescent="0.25">
      <c r="A495" s="32" t="s">
        <v>637</v>
      </c>
      <c r="B495" s="34" t="s">
        <v>46</v>
      </c>
      <c r="C495" s="34" t="s">
        <v>18</v>
      </c>
      <c r="D495" s="45" t="s">
        <v>638</v>
      </c>
      <c r="E495" s="34" t="s">
        <v>639</v>
      </c>
    </row>
    <row r="496" spans="1:5" ht="15.75" customHeight="1" x14ac:dyDescent="0.25">
      <c r="A496" s="32" t="s">
        <v>637</v>
      </c>
      <c r="B496" s="34" t="s">
        <v>30</v>
      </c>
      <c r="C496" s="34" t="s">
        <v>18</v>
      </c>
      <c r="D496" s="45" t="s">
        <v>638</v>
      </c>
      <c r="E496" s="34" t="s">
        <v>640</v>
      </c>
    </row>
    <row r="497" spans="1:5" ht="15.75" customHeight="1" x14ac:dyDescent="0.25">
      <c r="A497" s="44" t="s">
        <v>641</v>
      </c>
      <c r="B497" s="38" t="s">
        <v>30</v>
      </c>
      <c r="C497" s="38" t="s">
        <v>18</v>
      </c>
      <c r="D497" s="45" t="s">
        <v>642</v>
      </c>
      <c r="E497" s="38" t="s">
        <v>643</v>
      </c>
    </row>
    <row r="498" spans="1:5" ht="15.75" customHeight="1" x14ac:dyDescent="0.25">
      <c r="A498" s="39" t="s">
        <v>644</v>
      </c>
      <c r="B498" s="36" t="s">
        <v>30</v>
      </c>
      <c r="C498" s="36" t="s">
        <v>18</v>
      </c>
      <c r="D498" s="45" t="s">
        <v>645</v>
      </c>
      <c r="E498" s="38" t="s">
        <v>646</v>
      </c>
    </row>
    <row r="499" spans="1:5" ht="15.75" customHeight="1" x14ac:dyDescent="0.25">
      <c r="A499" s="32" t="s">
        <v>644</v>
      </c>
      <c r="B499" s="34" t="s">
        <v>32</v>
      </c>
      <c r="C499" s="34" t="s">
        <v>18</v>
      </c>
      <c r="D499" s="45" t="s">
        <v>645</v>
      </c>
      <c r="E499" s="34" t="s">
        <v>647</v>
      </c>
    </row>
    <row r="500" spans="1:5" ht="15.75" customHeight="1" x14ac:dyDescent="0.25">
      <c r="A500" s="32" t="s">
        <v>644</v>
      </c>
      <c r="B500" s="34" t="s">
        <v>50</v>
      </c>
      <c r="C500" s="34" t="s">
        <v>18</v>
      </c>
      <c r="D500" s="45" t="s">
        <v>645</v>
      </c>
      <c r="E500" s="34"/>
    </row>
    <row r="501" spans="1:5" ht="15.75" customHeight="1" x14ac:dyDescent="0.25">
      <c r="A501" s="32" t="s">
        <v>648</v>
      </c>
      <c r="B501" s="34" t="s">
        <v>35</v>
      </c>
      <c r="C501" s="34" t="s">
        <v>18</v>
      </c>
      <c r="D501" s="45" t="s">
        <v>649</v>
      </c>
      <c r="E501" s="34" t="s">
        <v>650</v>
      </c>
    </row>
    <row r="502" spans="1:5" ht="15.75" customHeight="1" x14ac:dyDescent="0.25">
      <c r="A502" s="32" t="s">
        <v>648</v>
      </c>
      <c r="B502" s="34" t="s">
        <v>216</v>
      </c>
      <c r="C502" s="34" t="s">
        <v>18</v>
      </c>
      <c r="D502" s="45" t="s">
        <v>649</v>
      </c>
      <c r="E502" s="41"/>
    </row>
    <row r="503" spans="1:5" ht="15.75" customHeight="1" x14ac:dyDescent="0.25">
      <c r="A503" s="32" t="s">
        <v>648</v>
      </c>
      <c r="B503" s="34" t="s">
        <v>30</v>
      </c>
      <c r="C503" s="34" t="s">
        <v>18</v>
      </c>
      <c r="D503" s="45" t="s">
        <v>649</v>
      </c>
      <c r="E503" s="41"/>
    </row>
    <row r="504" spans="1:5" ht="15.75" customHeight="1" x14ac:dyDescent="0.25">
      <c r="A504" s="32" t="s">
        <v>651</v>
      </c>
      <c r="B504" s="34" t="s">
        <v>30</v>
      </c>
      <c r="C504" s="34" t="s">
        <v>18</v>
      </c>
      <c r="D504" s="45" t="s">
        <v>652</v>
      </c>
      <c r="E504" s="34" t="s">
        <v>653</v>
      </c>
    </row>
    <row r="505" spans="1:5" ht="15.75" customHeight="1" x14ac:dyDescent="0.25">
      <c r="A505" s="46" t="s">
        <v>654</v>
      </c>
      <c r="B505" s="38" t="s">
        <v>30</v>
      </c>
      <c r="C505" s="38" t="s">
        <v>123</v>
      </c>
      <c r="D505" s="45" t="s">
        <v>655</v>
      </c>
      <c r="E505" s="38" t="s">
        <v>656</v>
      </c>
    </row>
    <row r="506" spans="1:5" ht="15.75" customHeight="1" x14ac:dyDescent="0.25">
      <c r="A506" s="32" t="s">
        <v>657</v>
      </c>
      <c r="B506" s="34" t="s">
        <v>30</v>
      </c>
      <c r="C506" s="34" t="s">
        <v>123</v>
      </c>
      <c r="D506" s="45" t="s">
        <v>658</v>
      </c>
      <c r="E506" s="34" t="s">
        <v>659</v>
      </c>
    </row>
    <row r="507" spans="1:5" ht="15.75" customHeight="1" x14ac:dyDescent="0.25">
      <c r="A507" s="32" t="s">
        <v>660</v>
      </c>
      <c r="B507" s="34" t="s">
        <v>30</v>
      </c>
      <c r="C507" s="34" t="s">
        <v>123</v>
      </c>
      <c r="D507" s="45" t="s">
        <v>661</v>
      </c>
      <c r="E507" s="34" t="s">
        <v>662</v>
      </c>
    </row>
    <row r="508" spans="1:5" ht="15.75" customHeight="1" x14ac:dyDescent="0.25">
      <c r="A508" s="32" t="s">
        <v>663</v>
      </c>
      <c r="B508" s="34" t="s">
        <v>30</v>
      </c>
      <c r="C508" s="34" t="s">
        <v>123</v>
      </c>
      <c r="D508" s="45" t="s">
        <v>664</v>
      </c>
      <c r="E508" s="41"/>
    </row>
    <row r="509" spans="1:5" ht="15.75" customHeight="1" x14ac:dyDescent="0.25">
      <c r="A509" s="32" t="s">
        <v>663</v>
      </c>
      <c r="B509" s="34" t="s">
        <v>27</v>
      </c>
      <c r="C509" s="34" t="s">
        <v>123</v>
      </c>
      <c r="D509" s="45" t="s">
        <v>664</v>
      </c>
      <c r="E509" s="41"/>
    </row>
    <row r="510" spans="1:5" ht="15.75" customHeight="1" x14ac:dyDescent="0.25">
      <c r="A510" s="32" t="s">
        <v>665</v>
      </c>
      <c r="B510" s="34" t="s">
        <v>30</v>
      </c>
      <c r="C510" s="34" t="s">
        <v>666</v>
      </c>
      <c r="D510" s="45" t="s">
        <v>667</v>
      </c>
      <c r="E510" s="34" t="s">
        <v>668</v>
      </c>
    </row>
    <row r="511" spans="1:5" ht="15.75" customHeight="1" x14ac:dyDescent="0.25">
      <c r="A511" s="32" t="s">
        <v>669</v>
      </c>
      <c r="B511" s="34" t="s">
        <v>30</v>
      </c>
      <c r="C511" s="34" t="s">
        <v>18</v>
      </c>
      <c r="D511" s="45" t="s">
        <v>670</v>
      </c>
      <c r="E511" s="41"/>
    </row>
    <row r="512" spans="1:5" ht="15.75" customHeight="1" x14ac:dyDescent="0.25">
      <c r="A512" s="32" t="s">
        <v>671</v>
      </c>
      <c r="B512" s="34" t="s">
        <v>45</v>
      </c>
      <c r="C512" s="34" t="s">
        <v>482</v>
      </c>
      <c r="D512" s="45" t="s">
        <v>672</v>
      </c>
      <c r="E512" s="41"/>
    </row>
    <row r="513" spans="1:5" ht="15.75" customHeight="1" x14ac:dyDescent="0.25">
      <c r="A513" s="32" t="s">
        <v>671</v>
      </c>
      <c r="B513" s="34" t="s">
        <v>30</v>
      </c>
      <c r="C513" s="34" t="s">
        <v>482</v>
      </c>
      <c r="D513" s="45" t="s">
        <v>672</v>
      </c>
      <c r="E513" s="41"/>
    </row>
    <row r="514" spans="1:5" ht="15.75" customHeight="1" x14ac:dyDescent="0.25">
      <c r="A514" s="32" t="s">
        <v>673</v>
      </c>
      <c r="B514" s="34" t="s">
        <v>113</v>
      </c>
      <c r="C514" s="34" t="s">
        <v>129</v>
      </c>
      <c r="D514" s="45" t="s">
        <v>674</v>
      </c>
      <c r="E514" s="34" t="s">
        <v>675</v>
      </c>
    </row>
    <row r="515" spans="1:5" ht="15.75" customHeight="1" x14ac:dyDescent="0.25">
      <c r="A515" s="47"/>
      <c r="B515" s="41"/>
      <c r="C515" s="41"/>
      <c r="D515" s="20"/>
      <c r="E515" s="41"/>
    </row>
    <row r="516" spans="1:5" ht="15.75" customHeight="1" x14ac:dyDescent="0.25">
      <c r="A516" s="47"/>
      <c r="B516" s="41"/>
      <c r="C516" s="41"/>
      <c r="D516" s="20"/>
      <c r="E516" s="41"/>
    </row>
    <row r="517" spans="1:5" ht="15.75" customHeight="1" x14ac:dyDescent="0.25">
      <c r="A517" s="47"/>
      <c r="B517" s="41"/>
      <c r="C517" s="41"/>
      <c r="D517" s="20"/>
      <c r="E517" s="41"/>
    </row>
    <row r="518" spans="1:5" ht="15.75" customHeight="1" x14ac:dyDescent="0.25">
      <c r="A518" s="47"/>
      <c r="B518" s="41"/>
      <c r="C518" s="41"/>
      <c r="D518" s="20"/>
      <c r="E518" s="41"/>
    </row>
    <row r="519" spans="1:5" ht="15.75" customHeight="1" x14ac:dyDescent="0.25">
      <c r="A519" s="47"/>
      <c r="B519" s="41"/>
      <c r="C519" s="41"/>
      <c r="D519" s="20"/>
      <c r="E519" s="41"/>
    </row>
    <row r="520" spans="1:5" ht="15.75" customHeight="1" x14ac:dyDescent="0.25">
      <c r="A520" s="47"/>
      <c r="B520" s="41"/>
      <c r="C520" s="41"/>
      <c r="D520" s="19"/>
      <c r="E520" s="41"/>
    </row>
    <row r="521" spans="1:5" ht="15.75" customHeight="1" x14ac:dyDescent="0.25">
      <c r="A521" s="47"/>
      <c r="B521" s="41"/>
      <c r="C521" s="41"/>
      <c r="D521" s="20"/>
      <c r="E521" s="41"/>
    </row>
    <row r="522" spans="1:5" ht="15.75" customHeight="1" x14ac:dyDescent="0.25">
      <c r="A522" s="47"/>
      <c r="B522" s="41"/>
      <c r="C522" s="41"/>
      <c r="D522" s="20"/>
      <c r="E522" s="41"/>
    </row>
    <row r="523" spans="1:5" ht="15.75" customHeight="1" x14ac:dyDescent="0.25">
      <c r="A523" s="47"/>
      <c r="B523" s="41"/>
      <c r="C523" s="41"/>
      <c r="D523" s="20"/>
      <c r="E523" s="41"/>
    </row>
    <row r="524" spans="1:5" ht="15.75" customHeight="1" x14ac:dyDescent="0.25">
      <c r="A524" s="47"/>
      <c r="B524" s="41"/>
      <c r="C524" s="41"/>
      <c r="D524" s="20"/>
      <c r="E524" s="41"/>
    </row>
    <row r="525" spans="1:5" ht="15.75" customHeight="1" x14ac:dyDescent="0.25">
      <c r="A525" s="47"/>
      <c r="B525" s="41"/>
      <c r="C525" s="41"/>
      <c r="D525" s="20"/>
      <c r="E525" s="41"/>
    </row>
    <row r="526" spans="1:5" ht="15.75" customHeight="1" x14ac:dyDescent="0.25">
      <c r="A526" s="47"/>
      <c r="B526" s="41"/>
      <c r="C526" s="41"/>
      <c r="D526" s="20"/>
      <c r="E526" s="41"/>
    </row>
    <row r="527" spans="1:5" ht="15.75" customHeight="1" x14ac:dyDescent="0.25">
      <c r="A527" s="47"/>
      <c r="B527" s="41"/>
      <c r="C527" s="41"/>
      <c r="D527" s="20"/>
      <c r="E527" s="41"/>
    </row>
    <row r="528" spans="1:5" ht="15.75" customHeight="1" x14ac:dyDescent="0.25">
      <c r="A528" s="47"/>
      <c r="B528" s="41"/>
      <c r="C528" s="41"/>
      <c r="D528" s="20"/>
      <c r="E528" s="41"/>
    </row>
    <row r="529" spans="1:5" ht="15.75" customHeight="1" x14ac:dyDescent="0.25">
      <c r="A529" s="47"/>
      <c r="B529" s="41"/>
      <c r="C529" s="41"/>
      <c r="D529" s="20"/>
      <c r="E529" s="41"/>
    </row>
    <row r="530" spans="1:5" ht="15.75" customHeight="1" x14ac:dyDescent="0.25">
      <c r="A530" s="47"/>
      <c r="B530" s="41"/>
      <c r="C530" s="41"/>
      <c r="D530" s="19"/>
      <c r="E530" s="41"/>
    </row>
    <row r="531" spans="1:5" ht="15.75" customHeight="1" x14ac:dyDescent="0.25">
      <c r="A531" s="47"/>
      <c r="B531" s="41"/>
      <c r="C531" s="41"/>
      <c r="D531" s="20"/>
      <c r="E531" s="41"/>
    </row>
    <row r="532" spans="1:5" ht="15.75" customHeight="1" x14ac:dyDescent="0.25">
      <c r="A532" s="47"/>
      <c r="B532" s="41"/>
      <c r="C532" s="41"/>
      <c r="D532" s="20"/>
      <c r="E532" s="41"/>
    </row>
    <row r="533" spans="1:5" ht="15.75" customHeight="1" x14ac:dyDescent="0.25">
      <c r="A533" s="47"/>
      <c r="B533" s="41"/>
      <c r="C533" s="41"/>
      <c r="D533" s="20"/>
      <c r="E533" s="41"/>
    </row>
    <row r="534" spans="1:5" ht="15.75" customHeight="1" x14ac:dyDescent="0.25">
      <c r="A534" s="47"/>
      <c r="B534" s="41"/>
      <c r="C534" s="41"/>
      <c r="D534" s="20"/>
      <c r="E534" s="41"/>
    </row>
    <row r="535" spans="1:5" ht="15.75" customHeight="1" x14ac:dyDescent="0.25">
      <c r="A535" s="47"/>
      <c r="B535" s="41"/>
      <c r="C535" s="41"/>
      <c r="D535" s="20"/>
      <c r="E535" s="41"/>
    </row>
    <row r="536" spans="1:5" ht="15.75" customHeight="1" x14ac:dyDescent="0.25">
      <c r="A536" s="47"/>
      <c r="B536" s="41"/>
      <c r="C536" s="41"/>
      <c r="D536" s="19"/>
      <c r="E536" s="41"/>
    </row>
    <row r="537" spans="1:5" ht="15.75" customHeight="1" x14ac:dyDescent="0.25">
      <c r="A537" s="47"/>
      <c r="B537" s="41"/>
      <c r="C537" s="41"/>
      <c r="D537" s="20"/>
      <c r="E537" s="41"/>
    </row>
    <row r="538" spans="1:5" ht="15.75" customHeight="1" x14ac:dyDescent="0.25">
      <c r="A538" s="47"/>
      <c r="B538" s="41"/>
      <c r="C538" s="41"/>
      <c r="D538" s="20"/>
      <c r="E538" s="41"/>
    </row>
    <row r="539" spans="1:5" ht="15.75" customHeight="1" x14ac:dyDescent="0.25">
      <c r="A539" s="47"/>
      <c r="B539" s="41"/>
      <c r="C539" s="41"/>
      <c r="D539" s="20"/>
      <c r="E539" s="41"/>
    </row>
    <row r="540" spans="1:5" ht="15.75" customHeight="1" x14ac:dyDescent="0.25">
      <c r="A540" s="47"/>
      <c r="B540" s="41"/>
      <c r="C540" s="41"/>
      <c r="D540" s="20"/>
      <c r="E540" s="41"/>
    </row>
    <row r="541" spans="1:5" ht="15.75" customHeight="1" x14ac:dyDescent="0.25">
      <c r="A541" s="47"/>
      <c r="B541" s="41"/>
      <c r="C541" s="41"/>
      <c r="D541" s="20"/>
      <c r="E541" s="41"/>
    </row>
    <row r="542" spans="1:5" ht="15.75" customHeight="1" x14ac:dyDescent="0.25">
      <c r="A542" s="47"/>
      <c r="B542" s="41"/>
      <c r="C542" s="41"/>
      <c r="D542" s="20"/>
      <c r="E542" s="41"/>
    </row>
    <row r="543" spans="1:5" ht="15.75" customHeight="1" x14ac:dyDescent="0.25">
      <c r="A543" s="47"/>
      <c r="B543" s="41"/>
      <c r="C543" s="41"/>
      <c r="D543" s="20"/>
      <c r="E543" s="41"/>
    </row>
    <row r="544" spans="1:5" ht="15.75" customHeight="1" x14ac:dyDescent="0.25">
      <c r="A544" s="47"/>
      <c r="B544" s="41"/>
      <c r="C544" s="41"/>
      <c r="D544" s="20"/>
      <c r="E544" s="41"/>
    </row>
    <row r="545" spans="1:5" ht="15.75" customHeight="1" x14ac:dyDescent="0.25">
      <c r="A545" s="47"/>
      <c r="B545" s="41"/>
      <c r="C545" s="41"/>
      <c r="D545" s="20"/>
      <c r="E545" s="41"/>
    </row>
    <row r="546" spans="1:5" ht="15.75" customHeight="1" x14ac:dyDescent="0.25">
      <c r="A546" s="47"/>
      <c r="B546" s="41"/>
      <c r="C546" s="41"/>
      <c r="D546" s="20"/>
      <c r="E546" s="41"/>
    </row>
    <row r="547" spans="1:5" ht="15.75" customHeight="1" x14ac:dyDescent="0.25">
      <c r="A547" s="47"/>
      <c r="B547" s="41"/>
      <c r="C547" s="41"/>
      <c r="D547" s="20"/>
      <c r="E547" s="41"/>
    </row>
    <row r="548" spans="1:5" ht="15.75" customHeight="1" x14ac:dyDescent="0.25">
      <c r="A548" s="47"/>
      <c r="B548" s="41"/>
      <c r="C548" s="41"/>
      <c r="D548" s="20"/>
      <c r="E548" s="41"/>
    </row>
    <row r="549" spans="1:5" ht="15.75" customHeight="1" x14ac:dyDescent="0.25">
      <c r="A549" s="47"/>
      <c r="B549" s="41"/>
      <c r="C549" s="41"/>
      <c r="D549" s="20"/>
      <c r="E549" s="41"/>
    </row>
    <row r="550" spans="1:5" ht="15.75" customHeight="1" x14ac:dyDescent="0.25">
      <c r="A550" s="47"/>
      <c r="B550" s="41"/>
      <c r="C550" s="41"/>
      <c r="D550" s="20"/>
      <c r="E550" s="41"/>
    </row>
    <row r="551" spans="1:5" ht="15.75" customHeight="1" x14ac:dyDescent="0.25">
      <c r="A551" s="47"/>
      <c r="B551" s="41"/>
      <c r="C551" s="47"/>
      <c r="D551" s="20"/>
      <c r="E551" s="47"/>
    </row>
    <row r="552" spans="1:5" ht="15.75" customHeight="1" x14ac:dyDescent="0.25">
      <c r="A552" s="47"/>
      <c r="B552" s="41"/>
      <c r="C552" s="47"/>
      <c r="D552" s="19"/>
      <c r="E552" s="47"/>
    </row>
    <row r="553" spans="1:5" ht="15.75" customHeight="1" x14ac:dyDescent="0.25">
      <c r="A553" s="47"/>
      <c r="B553" s="41"/>
      <c r="C553" s="47"/>
      <c r="D553" s="20"/>
      <c r="E553" s="47"/>
    </row>
    <row r="554" spans="1:5" ht="15.75" customHeight="1" x14ac:dyDescent="0.25">
      <c r="A554" s="47"/>
      <c r="B554" s="41"/>
      <c r="C554" s="47"/>
      <c r="D554" s="20"/>
      <c r="E554" s="47"/>
    </row>
    <row r="555" spans="1:5" ht="15.75" customHeight="1" x14ac:dyDescent="0.25">
      <c r="A555" s="47"/>
      <c r="B555" s="41"/>
      <c r="C555" s="47"/>
      <c r="D555" s="20"/>
      <c r="E555" s="47"/>
    </row>
    <row r="556" spans="1:5" ht="15.75" customHeight="1" x14ac:dyDescent="0.25">
      <c r="A556" s="47"/>
      <c r="B556" s="41"/>
      <c r="C556" s="47"/>
      <c r="D556" s="20"/>
      <c r="E556" s="47"/>
    </row>
    <row r="557" spans="1:5" ht="15.75" customHeight="1" x14ac:dyDescent="0.25">
      <c r="A557" s="47"/>
      <c r="B557" s="41"/>
      <c r="C557" s="47"/>
      <c r="D557" s="20"/>
      <c r="E557" s="47"/>
    </row>
    <row r="558" spans="1:5" ht="15.75" customHeight="1" x14ac:dyDescent="0.25">
      <c r="A558" s="47"/>
      <c r="B558" s="41"/>
      <c r="C558" s="47"/>
      <c r="D558" s="20"/>
      <c r="E558" s="47"/>
    </row>
    <row r="559" spans="1:5" ht="15.75" customHeight="1" x14ac:dyDescent="0.25">
      <c r="A559" s="47"/>
      <c r="B559" s="41"/>
      <c r="C559" s="47"/>
      <c r="D559" s="20"/>
      <c r="E559" s="47"/>
    </row>
    <row r="560" spans="1:5" ht="15.75" customHeight="1" x14ac:dyDescent="0.25">
      <c r="A560" s="47"/>
      <c r="B560" s="41"/>
      <c r="C560" s="47"/>
      <c r="D560" s="20"/>
      <c r="E560" s="47"/>
    </row>
    <row r="561" spans="1:5" ht="15.75" customHeight="1" x14ac:dyDescent="0.25">
      <c r="A561" s="47"/>
      <c r="B561" s="41"/>
      <c r="C561" s="47"/>
      <c r="D561" s="20"/>
      <c r="E561" s="47"/>
    </row>
    <row r="562" spans="1:5" ht="15.75" customHeight="1" x14ac:dyDescent="0.25">
      <c r="A562" s="47"/>
      <c r="B562" s="41"/>
      <c r="C562" s="47"/>
      <c r="D562" s="20"/>
      <c r="E562" s="47"/>
    </row>
    <row r="563" spans="1:5" ht="15.75" customHeight="1" x14ac:dyDescent="0.25">
      <c r="A563" s="47"/>
      <c r="B563" s="41"/>
      <c r="C563" s="47"/>
      <c r="D563" s="20"/>
      <c r="E563" s="47"/>
    </row>
    <row r="564" spans="1:5" ht="15.75" customHeight="1" x14ac:dyDescent="0.25">
      <c r="A564" s="47"/>
      <c r="B564" s="41"/>
      <c r="C564" s="47"/>
      <c r="D564" s="20"/>
      <c r="E564" s="47"/>
    </row>
    <row r="565" spans="1:5" ht="15.75" customHeight="1" x14ac:dyDescent="0.25">
      <c r="A565" s="47"/>
      <c r="B565" s="41"/>
      <c r="C565" s="47"/>
      <c r="D565" s="20"/>
      <c r="E565" s="47"/>
    </row>
    <row r="566" spans="1:5" ht="15.75" customHeight="1" x14ac:dyDescent="0.25">
      <c r="A566" s="47"/>
      <c r="B566" s="41"/>
      <c r="C566" s="47"/>
      <c r="D566" s="20"/>
      <c r="E566" s="47"/>
    </row>
    <row r="567" spans="1:5" ht="15.75" customHeight="1" x14ac:dyDescent="0.25">
      <c r="A567" s="47"/>
      <c r="B567" s="41"/>
      <c r="C567" s="47"/>
      <c r="D567" s="20"/>
      <c r="E567" s="47"/>
    </row>
    <row r="568" spans="1:5" ht="15.75" customHeight="1" x14ac:dyDescent="0.25">
      <c r="A568" s="47"/>
      <c r="B568" s="41"/>
      <c r="C568" s="47"/>
      <c r="D568" s="20"/>
      <c r="E568" s="47"/>
    </row>
    <row r="569" spans="1:5" ht="15.75" customHeight="1" x14ac:dyDescent="0.25">
      <c r="A569" s="47"/>
      <c r="B569" s="41"/>
      <c r="C569" s="47"/>
      <c r="D569" s="20"/>
      <c r="E569" s="47"/>
    </row>
    <row r="570" spans="1:5" ht="15.75" customHeight="1" x14ac:dyDescent="0.25">
      <c r="A570" s="47"/>
      <c r="B570" s="41"/>
      <c r="C570" s="47"/>
      <c r="D570" s="20"/>
      <c r="E570" s="47"/>
    </row>
    <row r="571" spans="1:5" ht="15.75" customHeight="1" x14ac:dyDescent="0.25">
      <c r="A571" s="47"/>
      <c r="B571" s="41"/>
      <c r="C571" s="47"/>
      <c r="D571" s="20"/>
      <c r="E571" s="47"/>
    </row>
    <row r="572" spans="1:5" ht="15.75" customHeight="1" x14ac:dyDescent="0.25">
      <c r="A572" s="47"/>
      <c r="B572" s="41"/>
      <c r="C572" s="47"/>
      <c r="D572" s="20"/>
      <c r="E572" s="47"/>
    </row>
    <row r="573" spans="1:5" ht="15.75" customHeight="1" x14ac:dyDescent="0.25">
      <c r="A573" s="47"/>
      <c r="B573" s="41"/>
      <c r="C573" s="47"/>
      <c r="D573" s="20"/>
      <c r="E573" s="47"/>
    </row>
    <row r="574" spans="1:5" ht="15.75" customHeight="1" x14ac:dyDescent="0.25">
      <c r="A574" s="47"/>
      <c r="B574" s="41"/>
      <c r="C574" s="47"/>
      <c r="D574" s="20"/>
      <c r="E574" s="47"/>
    </row>
    <row r="575" spans="1:5" ht="15.75" customHeight="1" x14ac:dyDescent="0.25">
      <c r="A575" s="47"/>
      <c r="B575" s="41"/>
      <c r="C575" s="47"/>
      <c r="D575" s="20"/>
      <c r="E575" s="47"/>
    </row>
    <row r="576" spans="1:5" ht="15.75" customHeight="1" x14ac:dyDescent="0.25">
      <c r="A576" s="47"/>
      <c r="B576" s="41"/>
      <c r="C576" s="47"/>
      <c r="D576" s="20"/>
      <c r="E576" s="47"/>
    </row>
    <row r="577" spans="1:5" ht="15.75" customHeight="1" x14ac:dyDescent="0.25">
      <c r="A577" s="47"/>
      <c r="B577" s="41"/>
      <c r="C577" s="47"/>
      <c r="D577" s="20"/>
      <c r="E577" s="47"/>
    </row>
    <row r="578" spans="1:5" ht="15.75" customHeight="1" x14ac:dyDescent="0.25">
      <c r="A578" s="47"/>
      <c r="B578" s="41"/>
      <c r="C578" s="47"/>
      <c r="D578" s="20"/>
      <c r="E578" s="47"/>
    </row>
    <row r="579" spans="1:5" ht="15.75" customHeight="1" x14ac:dyDescent="0.25">
      <c r="A579" s="47"/>
      <c r="B579" s="41"/>
      <c r="C579" s="47"/>
      <c r="D579" s="20"/>
      <c r="E579" s="47"/>
    </row>
    <row r="580" spans="1:5" ht="15.75" customHeight="1" x14ac:dyDescent="0.25">
      <c r="A580" s="47"/>
      <c r="B580" s="41"/>
      <c r="C580" s="47"/>
      <c r="D580" s="20"/>
      <c r="E580" s="47"/>
    </row>
    <row r="581" spans="1:5" ht="15.75" customHeight="1" x14ac:dyDescent="0.25">
      <c r="A581" s="47"/>
      <c r="B581" s="41"/>
      <c r="C581" s="47"/>
      <c r="D581" s="20"/>
      <c r="E581" s="47"/>
    </row>
    <row r="582" spans="1:5" ht="15.75" customHeight="1" x14ac:dyDescent="0.25">
      <c r="A582" s="47"/>
      <c r="B582" s="41"/>
      <c r="C582" s="47"/>
      <c r="D582" s="20"/>
      <c r="E582" s="47"/>
    </row>
    <row r="583" spans="1:5" ht="15.75" customHeight="1" x14ac:dyDescent="0.25">
      <c r="A583" s="47"/>
      <c r="B583" s="41"/>
      <c r="C583" s="47"/>
      <c r="D583" s="20"/>
      <c r="E583" s="47"/>
    </row>
    <row r="584" spans="1:5" ht="15.75" customHeight="1" x14ac:dyDescent="0.25">
      <c r="A584" s="47"/>
      <c r="B584" s="41"/>
      <c r="C584" s="47"/>
      <c r="D584" s="20"/>
      <c r="E584" s="47"/>
    </row>
    <row r="585" spans="1:5" ht="15.75" customHeight="1" x14ac:dyDescent="0.25">
      <c r="A585" s="47"/>
      <c r="B585" s="41"/>
      <c r="C585" s="47"/>
      <c r="D585" s="20"/>
      <c r="E585" s="47"/>
    </row>
    <row r="586" spans="1:5" ht="15.75" customHeight="1" x14ac:dyDescent="0.25">
      <c r="A586" s="47"/>
      <c r="B586" s="41"/>
      <c r="C586" s="47"/>
      <c r="D586" s="19"/>
      <c r="E586" s="47"/>
    </row>
    <row r="587" spans="1:5" ht="15.75" customHeight="1" x14ac:dyDescent="0.25">
      <c r="A587" s="47"/>
      <c r="B587" s="41"/>
      <c r="C587" s="47"/>
      <c r="D587" s="20"/>
      <c r="E587" s="47"/>
    </row>
    <row r="588" spans="1:5" ht="15.75" customHeight="1" x14ac:dyDescent="0.25">
      <c r="A588" s="47"/>
      <c r="B588" s="41"/>
      <c r="C588" s="47"/>
      <c r="D588" s="19"/>
      <c r="E588" s="47"/>
    </row>
    <row r="589" spans="1:5" ht="15.75" customHeight="1" x14ac:dyDescent="0.25">
      <c r="A589" s="47"/>
      <c r="B589" s="41"/>
      <c r="C589" s="47"/>
      <c r="D589" s="19"/>
      <c r="E589" s="47"/>
    </row>
    <row r="590" spans="1:5" ht="15.75" customHeight="1" x14ac:dyDescent="0.25">
      <c r="A590" s="47"/>
      <c r="B590" s="41"/>
      <c r="C590" s="47"/>
      <c r="D590" s="20"/>
      <c r="E590" s="47"/>
    </row>
    <row r="591" spans="1:5" ht="15.75" customHeight="1" x14ac:dyDescent="0.25">
      <c r="A591" s="47"/>
      <c r="B591" s="41"/>
      <c r="C591" s="47"/>
      <c r="D591" s="20"/>
      <c r="E591" s="47"/>
    </row>
    <row r="592" spans="1:5" ht="15.75" customHeight="1" x14ac:dyDescent="0.25">
      <c r="A592" s="47"/>
      <c r="B592" s="41"/>
      <c r="C592" s="47"/>
      <c r="D592" s="20"/>
      <c r="E592" s="47"/>
    </row>
    <row r="593" spans="1:5" ht="15.75" customHeight="1" x14ac:dyDescent="0.25">
      <c r="A593" s="47"/>
      <c r="B593" s="41"/>
      <c r="C593" s="47"/>
      <c r="D593" s="20"/>
      <c r="E593" s="47"/>
    </row>
    <row r="594" spans="1:5" ht="15.75" customHeight="1" x14ac:dyDescent="0.25">
      <c r="A594" s="47"/>
      <c r="B594" s="41"/>
      <c r="C594" s="47"/>
      <c r="D594" s="20"/>
      <c r="E594" s="47"/>
    </row>
    <row r="595" spans="1:5" ht="15.75" customHeight="1" x14ac:dyDescent="0.25">
      <c r="A595" s="47"/>
      <c r="B595" s="41"/>
      <c r="C595" s="47"/>
      <c r="D595" s="20"/>
      <c r="E595" s="47"/>
    </row>
    <row r="596" spans="1:5" ht="15.75" customHeight="1" x14ac:dyDescent="0.25">
      <c r="A596" s="47"/>
      <c r="B596" s="41"/>
      <c r="C596" s="47"/>
      <c r="D596" s="20"/>
      <c r="E596" s="47"/>
    </row>
    <row r="597" spans="1:5" ht="15.75" customHeight="1" x14ac:dyDescent="0.25">
      <c r="A597" s="47"/>
      <c r="B597" s="41"/>
      <c r="C597" s="47"/>
      <c r="D597" s="20"/>
      <c r="E597" s="47"/>
    </row>
    <row r="598" spans="1:5" ht="15.75" customHeight="1" x14ac:dyDescent="0.25">
      <c r="A598" s="47"/>
      <c r="B598" s="41"/>
      <c r="C598" s="47"/>
      <c r="D598" s="20"/>
      <c r="E598" s="47"/>
    </row>
    <row r="599" spans="1:5" ht="15.75" customHeight="1" x14ac:dyDescent="0.25">
      <c r="A599" s="47"/>
      <c r="B599" s="41"/>
      <c r="C599" s="47"/>
      <c r="D599" s="20"/>
      <c r="E599" s="47"/>
    </row>
    <row r="600" spans="1:5" ht="15.75" customHeight="1" x14ac:dyDescent="0.25">
      <c r="A600" s="47"/>
      <c r="B600" s="41"/>
      <c r="C600" s="47"/>
      <c r="D600" s="20"/>
      <c r="E600" s="47"/>
    </row>
    <row r="601" spans="1:5" ht="15.75" customHeight="1" x14ac:dyDescent="0.25">
      <c r="A601" s="47"/>
      <c r="B601" s="41"/>
      <c r="C601" s="47"/>
      <c r="D601" s="20"/>
      <c r="E601" s="47"/>
    </row>
    <row r="602" spans="1:5" ht="15.75" customHeight="1" x14ac:dyDescent="0.25">
      <c r="A602" s="47"/>
      <c r="B602" s="41"/>
      <c r="C602" s="47"/>
      <c r="D602" s="20"/>
      <c r="E602" s="47"/>
    </row>
    <row r="603" spans="1:5" ht="15.75" customHeight="1" x14ac:dyDescent="0.25">
      <c r="A603" s="47"/>
      <c r="B603" s="41"/>
      <c r="C603" s="47"/>
      <c r="D603" s="20"/>
      <c r="E603" s="47"/>
    </row>
    <row r="604" spans="1:5" ht="15.75" customHeight="1" x14ac:dyDescent="0.25">
      <c r="A604" s="47"/>
      <c r="B604" s="41"/>
      <c r="C604" s="47"/>
      <c r="D604" s="20"/>
      <c r="E604" s="47"/>
    </row>
    <row r="605" spans="1:5" ht="15.75" customHeight="1" x14ac:dyDescent="0.25">
      <c r="A605" s="47"/>
      <c r="B605" s="41"/>
      <c r="C605" s="47"/>
      <c r="D605" s="20"/>
      <c r="E605" s="47"/>
    </row>
    <row r="606" spans="1:5" ht="15.75" customHeight="1" x14ac:dyDescent="0.25">
      <c r="A606" s="47"/>
      <c r="B606" s="41"/>
      <c r="C606" s="47"/>
      <c r="D606" s="20"/>
      <c r="E606" s="47"/>
    </row>
    <row r="607" spans="1:5" ht="15.75" customHeight="1" x14ac:dyDescent="0.25">
      <c r="A607" s="47"/>
      <c r="B607" s="41"/>
      <c r="C607" s="47"/>
      <c r="D607" s="20"/>
      <c r="E607" s="47"/>
    </row>
    <row r="608" spans="1:5" ht="15.75" customHeight="1" x14ac:dyDescent="0.25">
      <c r="A608" s="47"/>
      <c r="B608" s="41"/>
      <c r="C608" s="47"/>
      <c r="D608" s="20"/>
      <c r="E608" s="47"/>
    </row>
    <row r="609" spans="1:5" ht="15.75" customHeight="1" x14ac:dyDescent="0.25">
      <c r="A609" s="47"/>
      <c r="B609" s="41"/>
      <c r="C609" s="47"/>
      <c r="D609" s="20"/>
      <c r="E609" s="47"/>
    </row>
    <row r="610" spans="1:5" ht="15.75" customHeight="1" x14ac:dyDescent="0.25">
      <c r="A610" s="47"/>
      <c r="B610" s="41"/>
      <c r="C610" s="47"/>
      <c r="D610" s="20"/>
      <c r="E610" s="47"/>
    </row>
    <row r="611" spans="1:5" ht="15.75" customHeight="1" x14ac:dyDescent="0.25">
      <c r="A611" s="47"/>
      <c r="B611" s="41"/>
      <c r="C611" s="47"/>
      <c r="D611" s="20"/>
      <c r="E611" s="47"/>
    </row>
    <row r="612" spans="1:5" ht="15.75" customHeight="1" x14ac:dyDescent="0.25">
      <c r="A612" s="47"/>
      <c r="B612" s="41"/>
      <c r="C612" s="47"/>
      <c r="D612" s="20"/>
      <c r="E612" s="47"/>
    </row>
    <row r="613" spans="1:5" ht="15.75" customHeight="1" x14ac:dyDescent="0.25">
      <c r="A613" s="47"/>
      <c r="B613" s="41"/>
      <c r="C613" s="47"/>
      <c r="D613" s="19"/>
      <c r="E613" s="47"/>
    </row>
    <row r="614" spans="1:5" ht="15.75" customHeight="1" x14ac:dyDescent="0.25">
      <c r="A614" s="47"/>
      <c r="B614" s="41"/>
      <c r="C614" s="47"/>
      <c r="D614" s="20"/>
      <c r="E614" s="47"/>
    </row>
    <row r="615" spans="1:5" ht="15.75" customHeight="1" x14ac:dyDescent="0.25">
      <c r="A615" s="47"/>
      <c r="B615" s="41"/>
      <c r="C615" s="47"/>
      <c r="D615" s="20"/>
      <c r="E615" s="47"/>
    </row>
    <row r="616" spans="1:5" ht="15.75" customHeight="1" x14ac:dyDescent="0.25">
      <c r="A616" s="47"/>
      <c r="B616" s="41"/>
      <c r="C616" s="47"/>
      <c r="D616" s="20"/>
      <c r="E616" s="47"/>
    </row>
    <row r="617" spans="1:5" ht="15.75" customHeight="1" x14ac:dyDescent="0.25">
      <c r="A617" s="47"/>
      <c r="B617" s="41"/>
      <c r="C617" s="47"/>
      <c r="D617" s="20"/>
      <c r="E617" s="47"/>
    </row>
    <row r="618" spans="1:5" ht="15.75" customHeight="1" x14ac:dyDescent="0.25">
      <c r="A618" s="47"/>
      <c r="B618" s="41"/>
      <c r="C618" s="47"/>
      <c r="D618" s="20"/>
      <c r="E618" s="47"/>
    </row>
    <row r="619" spans="1:5" ht="15.75" customHeight="1" x14ac:dyDescent="0.25">
      <c r="A619" s="47"/>
      <c r="B619" s="41"/>
      <c r="C619" s="47"/>
      <c r="D619" s="20"/>
      <c r="E619" s="47"/>
    </row>
    <row r="620" spans="1:5" ht="15.75" customHeight="1" x14ac:dyDescent="0.25">
      <c r="A620" s="47"/>
      <c r="B620" s="41"/>
      <c r="C620" s="47"/>
      <c r="D620" s="20"/>
      <c r="E620" s="47"/>
    </row>
    <row r="621" spans="1:5" ht="15.75" customHeight="1" x14ac:dyDescent="0.25">
      <c r="A621" s="47"/>
      <c r="B621" s="41"/>
      <c r="C621" s="47"/>
      <c r="D621" s="20"/>
      <c r="E621" s="47"/>
    </row>
    <row r="622" spans="1:5" ht="15.75" customHeight="1" x14ac:dyDescent="0.25">
      <c r="A622" s="47"/>
      <c r="B622" s="41"/>
      <c r="C622" s="47"/>
      <c r="D622" s="20"/>
      <c r="E622" s="47"/>
    </row>
    <row r="623" spans="1:5" ht="15.75" customHeight="1" x14ac:dyDescent="0.25">
      <c r="A623" s="47"/>
      <c r="B623" s="41"/>
      <c r="C623" s="47"/>
      <c r="D623" s="20"/>
      <c r="E623" s="47"/>
    </row>
    <row r="624" spans="1:5" ht="15.75" customHeight="1" x14ac:dyDescent="0.25">
      <c r="A624" s="47"/>
      <c r="B624" s="41"/>
      <c r="C624" s="47"/>
      <c r="D624" s="20"/>
      <c r="E624" s="47"/>
    </row>
    <row r="625" spans="1:5" ht="15.75" customHeight="1" x14ac:dyDescent="0.25">
      <c r="A625" s="47"/>
      <c r="B625" s="41"/>
      <c r="C625" s="47"/>
      <c r="D625" s="20"/>
      <c r="E625" s="47"/>
    </row>
    <row r="626" spans="1:5" ht="15.75" customHeight="1" x14ac:dyDescent="0.25">
      <c r="A626" s="47"/>
      <c r="B626" s="41"/>
      <c r="C626" s="47"/>
      <c r="D626" s="20"/>
      <c r="E626" s="47"/>
    </row>
    <row r="627" spans="1:5" ht="15.75" customHeight="1" x14ac:dyDescent="0.25">
      <c r="A627" s="47"/>
      <c r="B627" s="41"/>
      <c r="C627" s="47"/>
      <c r="D627" s="20"/>
      <c r="E627" s="47"/>
    </row>
    <row r="628" spans="1:5" ht="15.75" customHeight="1" x14ac:dyDescent="0.25">
      <c r="A628" s="47"/>
      <c r="B628" s="41"/>
      <c r="C628" s="47"/>
      <c r="D628" s="19"/>
      <c r="E628" s="47"/>
    </row>
    <row r="629" spans="1:5" ht="15.75" customHeight="1" x14ac:dyDescent="0.25">
      <c r="A629" s="47"/>
      <c r="B629" s="41"/>
      <c r="C629" s="47"/>
      <c r="D629" s="19"/>
      <c r="E629" s="47"/>
    </row>
    <row r="630" spans="1:5" ht="15.75" customHeight="1" x14ac:dyDescent="0.25">
      <c r="A630" s="47"/>
      <c r="B630" s="41"/>
      <c r="C630" s="47"/>
      <c r="D630" s="20"/>
      <c r="E630" s="47"/>
    </row>
    <row r="631" spans="1:5" ht="15.75" customHeight="1" x14ac:dyDescent="0.25">
      <c r="A631" s="47"/>
      <c r="B631" s="41"/>
      <c r="C631" s="47"/>
      <c r="D631" s="20"/>
      <c r="E631" s="47"/>
    </row>
    <row r="632" spans="1:5" ht="15.75" customHeight="1" x14ac:dyDescent="0.25">
      <c r="A632" s="47"/>
      <c r="B632" s="41"/>
      <c r="C632" s="47"/>
      <c r="D632" s="20"/>
      <c r="E632" s="47"/>
    </row>
    <row r="633" spans="1:5" ht="15.75" customHeight="1" x14ac:dyDescent="0.25">
      <c r="A633" s="47"/>
      <c r="B633" s="41"/>
      <c r="C633" s="47"/>
      <c r="D633" s="20"/>
      <c r="E633" s="47"/>
    </row>
    <row r="634" spans="1:5" ht="15.75" customHeight="1" x14ac:dyDescent="0.25">
      <c r="A634" s="47"/>
      <c r="B634" s="41"/>
      <c r="C634" s="47"/>
      <c r="D634" s="20"/>
      <c r="E634" s="47"/>
    </row>
    <row r="635" spans="1:5" ht="15.75" customHeight="1" x14ac:dyDescent="0.25">
      <c r="A635" s="47"/>
      <c r="B635" s="41"/>
      <c r="C635" s="47"/>
      <c r="D635" s="20"/>
      <c r="E635" s="47"/>
    </row>
    <row r="636" spans="1:5" ht="15.75" customHeight="1" x14ac:dyDescent="0.25">
      <c r="A636" s="47"/>
      <c r="B636" s="41"/>
      <c r="C636" s="47"/>
      <c r="D636" s="20"/>
      <c r="E636" s="47"/>
    </row>
    <row r="637" spans="1:5" ht="15.75" customHeight="1" x14ac:dyDescent="0.25">
      <c r="A637" s="47"/>
      <c r="B637" s="41"/>
      <c r="C637" s="47"/>
      <c r="D637" s="20"/>
      <c r="E637" s="47"/>
    </row>
    <row r="638" spans="1:5" ht="15.75" customHeight="1" x14ac:dyDescent="0.25">
      <c r="A638" s="47"/>
      <c r="B638" s="41"/>
      <c r="C638" s="47"/>
      <c r="D638" s="20"/>
      <c r="E638" s="47"/>
    </row>
    <row r="639" spans="1:5" ht="15.75" customHeight="1" x14ac:dyDescent="0.25">
      <c r="A639" s="47"/>
      <c r="B639" s="41"/>
      <c r="C639" s="47"/>
      <c r="D639" s="20"/>
      <c r="E639" s="47"/>
    </row>
    <row r="640" spans="1:5" ht="15.75" customHeight="1" x14ac:dyDescent="0.25">
      <c r="A640" s="47"/>
      <c r="B640" s="41"/>
      <c r="C640" s="47"/>
      <c r="D640" s="20"/>
      <c r="E640" s="47"/>
    </row>
    <row r="641" spans="1:5" ht="15.75" customHeight="1" x14ac:dyDescent="0.25">
      <c r="A641" s="47"/>
      <c r="B641" s="41"/>
      <c r="C641" s="47"/>
      <c r="D641" s="20"/>
      <c r="E641" s="47"/>
    </row>
    <row r="642" spans="1:5" ht="15.75" customHeight="1" x14ac:dyDescent="0.25">
      <c r="A642" s="47"/>
      <c r="B642" s="41"/>
      <c r="C642" s="47"/>
      <c r="D642" s="20"/>
      <c r="E642" s="47"/>
    </row>
    <row r="643" spans="1:5" ht="15.75" customHeight="1" x14ac:dyDescent="0.25">
      <c r="A643" s="47"/>
      <c r="B643" s="41"/>
      <c r="C643" s="47"/>
      <c r="D643" s="20"/>
      <c r="E643" s="47"/>
    </row>
    <row r="644" spans="1:5" ht="15.75" customHeight="1" x14ac:dyDescent="0.25">
      <c r="A644" s="47"/>
      <c r="B644" s="41"/>
      <c r="C644" s="47"/>
      <c r="D644" s="20"/>
      <c r="E644" s="47"/>
    </row>
    <row r="645" spans="1:5" ht="15.75" customHeight="1" x14ac:dyDescent="0.25">
      <c r="A645" s="47"/>
      <c r="B645" s="41"/>
      <c r="C645" s="47"/>
      <c r="D645" s="20"/>
      <c r="E645" s="47"/>
    </row>
    <row r="646" spans="1:5" ht="15.75" customHeight="1" x14ac:dyDescent="0.25">
      <c r="A646" s="47"/>
      <c r="B646" s="41"/>
      <c r="C646" s="47"/>
      <c r="D646" s="20"/>
      <c r="E646" s="47"/>
    </row>
    <row r="647" spans="1:5" ht="15.75" customHeight="1" x14ac:dyDescent="0.25">
      <c r="A647" s="47"/>
      <c r="B647" s="41"/>
      <c r="C647" s="47"/>
      <c r="D647" s="20"/>
      <c r="E647" s="47"/>
    </row>
    <row r="648" spans="1:5" ht="15.75" customHeight="1" x14ac:dyDescent="0.25">
      <c r="A648" s="47"/>
      <c r="B648" s="41"/>
      <c r="C648" s="47"/>
      <c r="D648" s="20"/>
      <c r="E648" s="47"/>
    </row>
    <row r="649" spans="1:5" ht="15.75" customHeight="1" x14ac:dyDescent="0.25">
      <c r="A649" s="47"/>
      <c r="B649" s="41"/>
      <c r="C649" s="47"/>
      <c r="D649" s="20"/>
      <c r="E649" s="47"/>
    </row>
    <row r="650" spans="1:5" ht="15.75" customHeight="1" x14ac:dyDescent="0.25">
      <c r="A650" s="47"/>
      <c r="B650" s="41"/>
      <c r="C650" s="47"/>
      <c r="D650" s="20"/>
      <c r="E650" s="47"/>
    </row>
    <row r="651" spans="1:5" ht="15.75" customHeight="1" x14ac:dyDescent="0.25">
      <c r="A651" s="47"/>
      <c r="B651" s="41"/>
      <c r="C651" s="47"/>
      <c r="D651" s="20"/>
      <c r="E651" s="47"/>
    </row>
    <row r="652" spans="1:5" ht="15.75" customHeight="1" x14ac:dyDescent="0.25">
      <c r="A652" s="47"/>
      <c r="B652" s="41"/>
      <c r="C652" s="47"/>
      <c r="D652" s="20"/>
      <c r="E652" s="47"/>
    </row>
    <row r="653" spans="1:5" ht="15.75" customHeight="1" x14ac:dyDescent="0.25">
      <c r="A653" s="47"/>
      <c r="B653" s="41"/>
      <c r="C653" s="47"/>
      <c r="D653" s="20"/>
      <c r="E653" s="47"/>
    </row>
    <row r="654" spans="1:5" ht="15.75" customHeight="1" x14ac:dyDescent="0.25">
      <c r="A654" s="47"/>
      <c r="B654" s="41"/>
      <c r="C654" s="47"/>
      <c r="D654" s="20"/>
      <c r="E654" s="47"/>
    </row>
    <row r="655" spans="1:5" ht="15.75" customHeight="1" x14ac:dyDescent="0.25">
      <c r="A655" s="47"/>
      <c r="B655" s="41"/>
      <c r="C655" s="47"/>
      <c r="D655" s="20"/>
      <c r="E655" s="47"/>
    </row>
    <row r="656" spans="1:5" ht="15.75" customHeight="1" x14ac:dyDescent="0.25">
      <c r="A656" s="47"/>
      <c r="B656" s="41"/>
      <c r="C656" s="47"/>
      <c r="D656" s="20"/>
      <c r="E656" s="47"/>
    </row>
    <row r="657" spans="1:5" ht="15.75" customHeight="1" x14ac:dyDescent="0.25">
      <c r="A657" s="47"/>
      <c r="B657" s="41"/>
      <c r="C657" s="47"/>
      <c r="D657" s="20"/>
      <c r="E657" s="47"/>
    </row>
    <row r="658" spans="1:5" ht="15.75" customHeight="1" x14ac:dyDescent="0.25">
      <c r="A658" s="47"/>
      <c r="B658" s="41"/>
      <c r="C658" s="47"/>
      <c r="D658" s="20"/>
      <c r="E658" s="47"/>
    </row>
    <row r="659" spans="1:5" ht="15.75" customHeight="1" x14ac:dyDescent="0.25">
      <c r="A659" s="47"/>
      <c r="B659" s="41"/>
      <c r="C659" s="47"/>
      <c r="D659" s="20"/>
      <c r="E659" s="47"/>
    </row>
    <row r="660" spans="1:5" ht="15.75" customHeight="1" x14ac:dyDescent="0.25">
      <c r="A660" s="47"/>
      <c r="B660" s="41"/>
      <c r="C660" s="47"/>
      <c r="D660" s="20"/>
      <c r="E660" s="47"/>
    </row>
    <row r="661" spans="1:5" ht="15.75" customHeight="1" x14ac:dyDescent="0.25">
      <c r="A661" s="47"/>
      <c r="B661" s="41"/>
      <c r="C661" s="47"/>
      <c r="D661" s="20"/>
      <c r="E661" s="47"/>
    </row>
    <row r="662" spans="1:5" ht="15.75" customHeight="1" x14ac:dyDescent="0.25">
      <c r="A662" s="47"/>
      <c r="B662" s="41"/>
      <c r="C662" s="47"/>
      <c r="D662" s="20"/>
      <c r="E662" s="47"/>
    </row>
    <row r="663" spans="1:5" ht="15.75" customHeight="1" x14ac:dyDescent="0.25">
      <c r="A663" s="47"/>
      <c r="B663" s="41"/>
      <c r="C663" s="47"/>
      <c r="D663" s="20"/>
      <c r="E663" s="47"/>
    </row>
    <row r="664" spans="1:5" ht="15.75" customHeight="1" x14ac:dyDescent="0.25">
      <c r="A664" s="47"/>
      <c r="B664" s="41"/>
      <c r="C664" s="47"/>
      <c r="D664" s="31"/>
      <c r="E664" s="47"/>
    </row>
    <row r="665" spans="1:5" ht="15.75" customHeight="1" x14ac:dyDescent="0.25">
      <c r="A665" s="47"/>
      <c r="B665" s="41"/>
      <c r="C665" s="47"/>
      <c r="D665" s="20"/>
      <c r="E665" s="47"/>
    </row>
    <row r="666" spans="1:5" ht="15.75" customHeight="1" x14ac:dyDescent="0.25">
      <c r="A666" s="47"/>
      <c r="B666" s="41"/>
      <c r="C666" s="47"/>
      <c r="D666" s="20"/>
      <c r="E666" s="47"/>
    </row>
    <row r="667" spans="1:5" ht="15.75" customHeight="1" x14ac:dyDescent="0.25">
      <c r="A667" s="47"/>
      <c r="B667" s="41"/>
      <c r="C667" s="47"/>
      <c r="D667" s="20"/>
      <c r="E667" s="47"/>
    </row>
    <row r="668" spans="1:5" ht="15.75" customHeight="1" x14ac:dyDescent="0.25">
      <c r="A668" s="47"/>
      <c r="B668" s="41"/>
      <c r="C668" s="47"/>
      <c r="D668" s="20"/>
      <c r="E668" s="47"/>
    </row>
    <row r="669" spans="1:5" ht="15.75" customHeight="1" x14ac:dyDescent="0.25">
      <c r="A669" s="47"/>
      <c r="B669" s="41"/>
      <c r="C669" s="47"/>
      <c r="D669" s="20"/>
      <c r="E669" s="47"/>
    </row>
    <row r="670" spans="1:5" ht="15.75" customHeight="1" x14ac:dyDescent="0.25">
      <c r="A670" s="47"/>
      <c r="B670" s="41"/>
      <c r="C670" s="47"/>
      <c r="D670" s="20"/>
      <c r="E670" s="47"/>
    </row>
    <row r="671" spans="1:5" ht="15.75" customHeight="1" x14ac:dyDescent="0.25">
      <c r="A671" s="47"/>
      <c r="B671" s="41"/>
      <c r="C671" s="47"/>
      <c r="D671" s="20"/>
      <c r="E671" s="47"/>
    </row>
    <row r="672" spans="1:5" ht="15.75" customHeight="1" x14ac:dyDescent="0.25">
      <c r="A672" s="47"/>
      <c r="B672" s="41"/>
      <c r="C672" s="47"/>
      <c r="D672" s="20"/>
      <c r="E672" s="47"/>
    </row>
    <row r="673" spans="1:5" ht="15.75" customHeight="1" x14ac:dyDescent="0.25">
      <c r="A673" s="47"/>
      <c r="B673" s="41"/>
      <c r="C673" s="47"/>
      <c r="D673" s="20"/>
      <c r="E673" s="47"/>
    </row>
    <row r="674" spans="1:5" ht="15.75" customHeight="1" x14ac:dyDescent="0.25">
      <c r="A674" s="47"/>
      <c r="B674" s="41"/>
      <c r="C674" s="47"/>
      <c r="D674" s="20"/>
      <c r="E674" s="47"/>
    </row>
    <row r="675" spans="1:5" ht="15.75" customHeight="1" x14ac:dyDescent="0.25">
      <c r="A675" s="47"/>
      <c r="B675" s="41"/>
      <c r="C675" s="47"/>
      <c r="D675" s="20"/>
      <c r="E675" s="47"/>
    </row>
    <row r="676" spans="1:5" ht="15.75" customHeight="1" x14ac:dyDescent="0.25">
      <c r="A676" s="47"/>
      <c r="B676" s="41"/>
      <c r="C676" s="47"/>
      <c r="D676" s="20"/>
      <c r="E676" s="47"/>
    </row>
    <row r="677" spans="1:5" ht="15.75" customHeight="1" x14ac:dyDescent="0.25">
      <c r="A677" s="47"/>
      <c r="B677" s="41"/>
      <c r="C677" s="47"/>
      <c r="D677" s="19"/>
      <c r="E677" s="47"/>
    </row>
    <row r="678" spans="1:5" ht="15.75" customHeight="1" x14ac:dyDescent="0.25">
      <c r="A678" s="47"/>
      <c r="B678" s="41"/>
      <c r="C678" s="47"/>
      <c r="D678" s="19"/>
      <c r="E678" s="47"/>
    </row>
    <row r="679" spans="1:5" ht="15.75" customHeight="1" x14ac:dyDescent="0.25">
      <c r="A679" s="47"/>
      <c r="B679" s="41"/>
      <c r="C679" s="47"/>
      <c r="D679" s="19"/>
      <c r="E679" s="47"/>
    </row>
    <row r="680" spans="1:5" ht="15.75" customHeight="1" x14ac:dyDescent="0.25">
      <c r="A680" s="47"/>
      <c r="B680" s="41"/>
      <c r="C680" s="47"/>
      <c r="D680" s="19"/>
      <c r="E680" s="47"/>
    </row>
    <row r="681" spans="1:5" ht="15.75" customHeight="1" x14ac:dyDescent="0.25">
      <c r="A681" s="47"/>
      <c r="B681" s="41"/>
      <c r="C681" s="47"/>
      <c r="D681" s="19"/>
      <c r="E681" s="47"/>
    </row>
    <row r="682" spans="1:5" ht="15.75" customHeight="1" x14ac:dyDescent="0.25">
      <c r="A682" s="47"/>
      <c r="B682" s="41"/>
      <c r="C682" s="47"/>
      <c r="D682" s="20"/>
      <c r="E682" s="47"/>
    </row>
    <row r="683" spans="1:5" ht="15.75" customHeight="1" x14ac:dyDescent="0.25">
      <c r="A683" s="47"/>
      <c r="B683" s="41"/>
      <c r="C683" s="47"/>
      <c r="D683" s="20"/>
      <c r="E683" s="47"/>
    </row>
    <row r="684" spans="1:5" ht="15.75" customHeight="1" x14ac:dyDescent="0.25">
      <c r="A684" s="47"/>
      <c r="B684" s="41"/>
      <c r="C684" s="47"/>
      <c r="D684" s="20"/>
      <c r="E684" s="47"/>
    </row>
    <row r="685" spans="1:5" ht="15.75" customHeight="1" x14ac:dyDescent="0.25">
      <c r="A685" s="47"/>
      <c r="B685" s="41"/>
      <c r="C685" s="47"/>
      <c r="D685" s="20"/>
      <c r="E685" s="47"/>
    </row>
    <row r="686" spans="1:5" ht="15.75" customHeight="1" x14ac:dyDescent="0.25">
      <c r="A686" s="47"/>
      <c r="B686" s="41"/>
      <c r="C686" s="47"/>
      <c r="D686" s="19"/>
      <c r="E686" s="47"/>
    </row>
    <row r="687" spans="1:5" ht="15.75" customHeight="1" x14ac:dyDescent="0.25">
      <c r="A687" s="47"/>
      <c r="B687" s="41"/>
      <c r="C687" s="47"/>
      <c r="D687" s="19"/>
      <c r="E687" s="47"/>
    </row>
    <row r="688" spans="1:5" ht="15.75" customHeight="1" x14ac:dyDescent="0.25">
      <c r="A688" s="47"/>
      <c r="B688" s="41"/>
      <c r="C688" s="47"/>
      <c r="D688" s="20"/>
      <c r="E688" s="47"/>
    </row>
    <row r="689" spans="1:5" ht="15.75" customHeight="1" x14ac:dyDescent="0.25">
      <c r="A689" s="47"/>
      <c r="B689" s="41"/>
      <c r="C689" s="47"/>
      <c r="D689" s="20"/>
      <c r="E689" s="47"/>
    </row>
    <row r="690" spans="1:5" ht="15.75" customHeight="1" x14ac:dyDescent="0.25">
      <c r="A690" s="47"/>
      <c r="B690" s="41"/>
      <c r="C690" s="47"/>
      <c r="D690" s="20"/>
      <c r="E690" s="47"/>
    </row>
    <row r="691" spans="1:5" ht="15.75" customHeight="1" x14ac:dyDescent="0.25">
      <c r="A691" s="47"/>
      <c r="B691" s="41"/>
      <c r="C691" s="47"/>
      <c r="D691" s="19"/>
      <c r="E691" s="47"/>
    </row>
    <row r="692" spans="1:5" ht="15.75" customHeight="1" x14ac:dyDescent="0.25">
      <c r="A692" s="47"/>
      <c r="B692" s="41"/>
      <c r="C692" s="47"/>
      <c r="D692" s="20"/>
      <c r="E692" s="47"/>
    </row>
    <row r="693" spans="1:5" ht="15.75" customHeight="1" x14ac:dyDescent="0.25">
      <c r="A693" s="47"/>
      <c r="B693" s="41"/>
      <c r="C693" s="47"/>
      <c r="D693" s="20"/>
      <c r="E693" s="47"/>
    </row>
    <row r="694" spans="1:5" ht="15.75" customHeight="1" x14ac:dyDescent="0.25">
      <c r="A694" s="47"/>
      <c r="B694" s="41"/>
      <c r="C694" s="47"/>
      <c r="D694" s="20"/>
      <c r="E694" s="47"/>
    </row>
    <row r="695" spans="1:5" ht="15.75" customHeight="1" x14ac:dyDescent="0.25">
      <c r="A695" s="47"/>
      <c r="B695" s="41"/>
      <c r="C695" s="47"/>
      <c r="D695" s="20"/>
      <c r="E695" s="47"/>
    </row>
    <row r="696" spans="1:5" ht="15.75" customHeight="1" x14ac:dyDescent="0.25">
      <c r="A696" s="47"/>
      <c r="B696" s="41"/>
      <c r="C696" s="47"/>
      <c r="D696" s="20"/>
      <c r="E696" s="47"/>
    </row>
    <row r="697" spans="1:5" ht="15.75" customHeight="1" x14ac:dyDescent="0.25">
      <c r="A697" s="47"/>
      <c r="B697" s="41"/>
      <c r="C697" s="47"/>
      <c r="D697" s="20"/>
      <c r="E697" s="47"/>
    </row>
    <row r="698" spans="1:5" ht="15.75" customHeight="1" x14ac:dyDescent="0.25">
      <c r="A698" s="47"/>
      <c r="B698" s="41"/>
      <c r="C698" s="47"/>
      <c r="D698" s="20"/>
      <c r="E698" s="47"/>
    </row>
    <row r="699" spans="1:5" ht="15.75" customHeight="1" x14ac:dyDescent="0.25">
      <c r="A699" s="47"/>
      <c r="B699" s="41"/>
      <c r="C699" s="47"/>
      <c r="D699" s="20"/>
      <c r="E699" s="47"/>
    </row>
    <row r="700" spans="1:5" ht="15.75" customHeight="1" x14ac:dyDescent="0.25">
      <c r="A700" s="47"/>
      <c r="B700" s="41"/>
      <c r="C700" s="47"/>
      <c r="D700" s="19"/>
      <c r="E700" s="47"/>
    </row>
    <row r="701" spans="1:5" ht="15.75" customHeight="1" x14ac:dyDescent="0.25">
      <c r="A701" s="47"/>
      <c r="B701" s="41"/>
      <c r="C701" s="47"/>
      <c r="D701" s="20"/>
      <c r="E701" s="47"/>
    </row>
    <row r="702" spans="1:5" ht="15.75" customHeight="1" x14ac:dyDescent="0.25">
      <c r="A702" s="47"/>
      <c r="B702" s="41"/>
      <c r="C702" s="47"/>
      <c r="D702" s="20"/>
      <c r="E702" s="47"/>
    </row>
    <row r="703" spans="1:5" ht="15.75" customHeight="1" x14ac:dyDescent="0.25">
      <c r="A703" s="47"/>
      <c r="B703" s="41"/>
      <c r="C703" s="47"/>
      <c r="D703" s="20"/>
      <c r="E703" s="47"/>
    </row>
    <row r="704" spans="1:5" ht="15.75" customHeight="1" x14ac:dyDescent="0.25">
      <c r="A704" s="47"/>
      <c r="B704" s="41"/>
      <c r="C704" s="47"/>
      <c r="D704" s="20"/>
      <c r="E704" s="47"/>
    </row>
    <row r="705" spans="1:5" ht="15.75" customHeight="1" x14ac:dyDescent="0.25">
      <c r="A705" s="47"/>
      <c r="B705" s="41"/>
      <c r="C705" s="47"/>
      <c r="D705" s="19"/>
      <c r="E705" s="47"/>
    </row>
    <row r="706" spans="1:5" ht="15.75" customHeight="1" x14ac:dyDescent="0.25">
      <c r="A706" s="47"/>
      <c r="B706" s="41"/>
      <c r="C706" s="47"/>
      <c r="D706" s="20"/>
      <c r="E706" s="47"/>
    </row>
    <row r="707" spans="1:5" ht="15.75" customHeight="1" x14ac:dyDescent="0.25">
      <c r="A707" s="47"/>
      <c r="B707" s="41"/>
      <c r="C707" s="47"/>
      <c r="D707" s="19"/>
      <c r="E707" s="47"/>
    </row>
    <row r="708" spans="1:5" ht="15.75" customHeight="1" x14ac:dyDescent="0.25">
      <c r="A708" s="47"/>
      <c r="B708" s="41"/>
      <c r="C708" s="47"/>
      <c r="D708" s="20"/>
      <c r="E708" s="47"/>
    </row>
    <row r="709" spans="1:5" ht="15.75" customHeight="1" x14ac:dyDescent="0.25">
      <c r="A709" s="47"/>
      <c r="B709" s="41"/>
      <c r="C709" s="47"/>
      <c r="D709" s="20"/>
      <c r="E709" s="47"/>
    </row>
    <row r="710" spans="1:5" ht="15.75" customHeight="1" x14ac:dyDescent="0.25">
      <c r="A710" s="47"/>
      <c r="B710" s="41"/>
      <c r="C710" s="47"/>
      <c r="D710" s="20"/>
      <c r="E710" s="47"/>
    </row>
    <row r="711" spans="1:5" ht="15.75" customHeight="1" x14ac:dyDescent="0.25">
      <c r="A711" s="47"/>
      <c r="B711" s="41"/>
      <c r="C711" s="47"/>
      <c r="D711" s="20"/>
      <c r="E711" s="47"/>
    </row>
    <row r="712" spans="1:5" ht="15.75" customHeight="1" x14ac:dyDescent="0.25">
      <c r="A712" s="47"/>
      <c r="B712" s="41"/>
      <c r="C712" s="47"/>
      <c r="D712" s="20"/>
      <c r="E712" s="47"/>
    </row>
    <row r="713" spans="1:5" ht="15.75" customHeight="1" x14ac:dyDescent="0.25">
      <c r="A713" s="47"/>
      <c r="B713" s="41"/>
      <c r="C713" s="47"/>
      <c r="D713" s="20"/>
      <c r="E713" s="47"/>
    </row>
    <row r="714" spans="1:5" ht="15.75" customHeight="1" x14ac:dyDescent="0.25">
      <c r="A714" s="47"/>
      <c r="B714" s="41"/>
      <c r="C714" s="47"/>
      <c r="D714" s="20"/>
      <c r="E714" s="47"/>
    </row>
    <row r="715" spans="1:5" ht="15.75" customHeight="1" x14ac:dyDescent="0.25">
      <c r="A715" s="47"/>
      <c r="B715" s="41"/>
      <c r="C715" s="47"/>
      <c r="D715" s="20"/>
      <c r="E715" s="47"/>
    </row>
    <row r="716" spans="1:5" ht="15.75" customHeight="1" x14ac:dyDescent="0.25">
      <c r="A716" s="47"/>
      <c r="B716" s="41"/>
      <c r="C716" s="47"/>
      <c r="D716" s="20"/>
      <c r="E716" s="47"/>
    </row>
    <row r="717" spans="1:5" ht="15.75" customHeight="1" x14ac:dyDescent="0.25">
      <c r="A717" s="47"/>
      <c r="B717" s="41"/>
      <c r="C717" s="47"/>
      <c r="D717" s="20"/>
      <c r="E717" s="47"/>
    </row>
    <row r="718" spans="1:5" ht="15.75" customHeight="1" x14ac:dyDescent="0.25">
      <c r="A718" s="47"/>
      <c r="B718" s="41"/>
      <c r="C718" s="47"/>
      <c r="D718" s="20"/>
      <c r="E718" s="47"/>
    </row>
    <row r="719" spans="1:5" ht="15.75" customHeight="1" x14ac:dyDescent="0.25">
      <c r="A719" s="47"/>
      <c r="B719" s="41"/>
      <c r="C719" s="47"/>
      <c r="D719" s="20"/>
      <c r="E719" s="47"/>
    </row>
    <row r="720" spans="1:5" ht="15.75" customHeight="1" x14ac:dyDescent="0.25">
      <c r="A720" s="47"/>
      <c r="B720" s="41"/>
      <c r="C720" s="47"/>
      <c r="D720" s="20"/>
      <c r="E720" s="47"/>
    </row>
    <row r="721" spans="1:5" ht="15.75" customHeight="1" x14ac:dyDescent="0.25">
      <c r="A721" s="47"/>
      <c r="B721" s="41"/>
      <c r="C721" s="47"/>
      <c r="D721" s="20"/>
      <c r="E721" s="47"/>
    </row>
    <row r="722" spans="1:5" ht="15.75" customHeight="1" x14ac:dyDescent="0.25">
      <c r="A722" s="47"/>
      <c r="B722" s="41"/>
      <c r="C722" s="47"/>
      <c r="D722" s="20"/>
      <c r="E722" s="47"/>
    </row>
    <row r="723" spans="1:5" ht="15.75" customHeight="1" x14ac:dyDescent="0.25">
      <c r="A723" s="47"/>
      <c r="B723" s="41"/>
      <c r="C723" s="47"/>
      <c r="D723" s="20"/>
      <c r="E723" s="47"/>
    </row>
    <row r="724" spans="1:5" ht="15.75" customHeight="1" x14ac:dyDescent="0.25">
      <c r="A724" s="47"/>
      <c r="B724" s="41"/>
      <c r="C724" s="47"/>
      <c r="D724" s="20"/>
      <c r="E724" s="47"/>
    </row>
    <row r="725" spans="1:5" ht="15.75" customHeight="1" x14ac:dyDescent="0.25">
      <c r="A725" s="47"/>
      <c r="B725" s="41"/>
      <c r="C725" s="47"/>
      <c r="D725" s="20"/>
      <c r="E725" s="47"/>
    </row>
    <row r="726" spans="1:5" ht="15.75" customHeight="1" x14ac:dyDescent="0.25">
      <c r="A726" s="47"/>
      <c r="B726" s="41"/>
      <c r="C726" s="47"/>
      <c r="D726" s="20"/>
      <c r="E726" s="47"/>
    </row>
    <row r="727" spans="1:5" ht="15.75" customHeight="1" x14ac:dyDescent="0.25">
      <c r="A727" s="47"/>
      <c r="B727" s="41"/>
      <c r="C727" s="47"/>
      <c r="D727" s="20"/>
      <c r="E727" s="47"/>
    </row>
    <row r="728" spans="1:5" ht="15.75" customHeight="1" x14ac:dyDescent="0.25">
      <c r="A728" s="47"/>
      <c r="B728" s="41"/>
      <c r="C728" s="47"/>
      <c r="D728" s="20"/>
      <c r="E728" s="47"/>
    </row>
    <row r="729" spans="1:5" ht="15.75" customHeight="1" x14ac:dyDescent="0.25">
      <c r="A729" s="47"/>
      <c r="B729" s="41"/>
      <c r="C729" s="47"/>
      <c r="D729" s="20"/>
      <c r="E729" s="47"/>
    </row>
    <row r="730" spans="1:5" ht="15.75" customHeight="1" x14ac:dyDescent="0.25">
      <c r="A730" s="47"/>
      <c r="B730" s="41"/>
      <c r="C730" s="47"/>
      <c r="D730" s="20"/>
      <c r="E730" s="47"/>
    </row>
    <row r="731" spans="1:5" ht="15.75" customHeight="1" x14ac:dyDescent="0.25">
      <c r="A731" s="47"/>
      <c r="B731" s="41"/>
      <c r="C731" s="47"/>
      <c r="D731" s="20"/>
      <c r="E731" s="47"/>
    </row>
    <row r="732" spans="1:5" ht="15.75" customHeight="1" x14ac:dyDescent="0.25">
      <c r="A732" s="47"/>
      <c r="B732" s="41"/>
      <c r="C732" s="47"/>
      <c r="D732" s="20"/>
      <c r="E732" s="47"/>
    </row>
    <row r="733" spans="1:5" ht="15.75" customHeight="1" x14ac:dyDescent="0.25">
      <c r="A733" s="47"/>
      <c r="B733" s="41"/>
      <c r="C733" s="47"/>
      <c r="D733" s="20"/>
      <c r="E733" s="47"/>
    </row>
    <row r="734" spans="1:5" ht="15.75" customHeight="1" x14ac:dyDescent="0.25">
      <c r="A734" s="47"/>
      <c r="B734" s="41"/>
      <c r="C734" s="47"/>
      <c r="D734" s="20"/>
      <c r="E734" s="47"/>
    </row>
    <row r="735" spans="1:5" ht="15.75" customHeight="1" x14ac:dyDescent="0.25">
      <c r="A735" s="47"/>
      <c r="B735" s="41"/>
      <c r="C735" s="47"/>
      <c r="D735" s="24"/>
      <c r="E735" s="47"/>
    </row>
    <row r="736" spans="1:5" ht="15.75" customHeight="1" x14ac:dyDescent="0.25">
      <c r="A736" s="47"/>
      <c r="B736" s="41"/>
      <c r="C736" s="47"/>
      <c r="D736" s="20"/>
      <c r="E736" s="47"/>
    </row>
    <row r="737" spans="1:5" ht="15.75" customHeight="1" x14ac:dyDescent="0.25">
      <c r="A737" s="47"/>
      <c r="B737" s="41"/>
      <c r="C737" s="47"/>
      <c r="D737" s="20"/>
      <c r="E737" s="47"/>
    </row>
    <row r="738" spans="1:5" ht="15.75" customHeight="1" x14ac:dyDescent="0.25">
      <c r="A738" s="47"/>
      <c r="B738" s="41"/>
      <c r="C738" s="47"/>
      <c r="D738" s="20"/>
      <c r="E738" s="47"/>
    </row>
    <row r="739" spans="1:5" ht="15.75" customHeight="1" x14ac:dyDescent="0.25">
      <c r="A739" s="47"/>
      <c r="B739" s="41"/>
      <c r="C739" s="47"/>
      <c r="D739" s="20"/>
      <c r="E739" s="47"/>
    </row>
    <row r="740" spans="1:5" ht="15.75" customHeight="1" x14ac:dyDescent="0.25">
      <c r="A740" s="47"/>
      <c r="B740" s="41"/>
      <c r="C740" s="47"/>
      <c r="D740" s="20"/>
      <c r="E740" s="47"/>
    </row>
    <row r="741" spans="1:5" ht="15.75" customHeight="1" x14ac:dyDescent="0.25">
      <c r="A741" s="47"/>
      <c r="B741" s="41"/>
      <c r="C741" s="47"/>
      <c r="D741" s="20"/>
      <c r="E741" s="47"/>
    </row>
    <row r="742" spans="1:5" ht="15.75" customHeight="1" x14ac:dyDescent="0.25">
      <c r="A742" s="47"/>
      <c r="B742" s="41"/>
      <c r="C742" s="47"/>
      <c r="D742" s="21"/>
      <c r="E742" s="47"/>
    </row>
    <row r="743" spans="1:5" ht="15.75" customHeight="1" x14ac:dyDescent="0.25">
      <c r="A743" s="47"/>
      <c r="B743" s="41"/>
      <c r="C743" s="47"/>
      <c r="D743" s="20"/>
      <c r="E743" s="47"/>
    </row>
    <row r="744" spans="1:5" ht="15.75" customHeight="1" x14ac:dyDescent="0.25">
      <c r="A744" s="47"/>
      <c r="B744" s="41"/>
      <c r="C744" s="47"/>
      <c r="D744" s="47"/>
      <c r="E744" s="47"/>
    </row>
    <row r="745" spans="1:5" ht="15.75" customHeight="1" x14ac:dyDescent="0.25">
      <c r="A745" s="47"/>
      <c r="B745" s="41"/>
      <c r="C745" s="47"/>
      <c r="D745" s="47"/>
      <c r="E745" s="47"/>
    </row>
    <row r="746" spans="1:5" ht="15.75" customHeight="1" x14ac:dyDescent="0.25">
      <c r="A746" s="47"/>
      <c r="B746" s="41"/>
      <c r="C746" s="47"/>
      <c r="D746" s="47"/>
      <c r="E746" s="47"/>
    </row>
    <row r="747" spans="1:5" ht="15.75" customHeight="1" x14ac:dyDescent="0.25">
      <c r="A747" s="47"/>
      <c r="B747" s="41"/>
      <c r="C747" s="47"/>
      <c r="D747" s="47"/>
      <c r="E747" s="47"/>
    </row>
    <row r="748" spans="1:5" ht="15.75" customHeight="1" x14ac:dyDescent="0.25">
      <c r="A748" s="47"/>
      <c r="B748" s="41"/>
      <c r="C748" s="47"/>
      <c r="D748" s="47"/>
      <c r="E748" s="47"/>
    </row>
    <row r="749" spans="1:5" ht="15.75" customHeight="1" x14ac:dyDescent="0.25">
      <c r="A749" s="47"/>
      <c r="B749" s="41"/>
      <c r="C749" s="47"/>
      <c r="D749" s="47"/>
      <c r="E749" s="47"/>
    </row>
    <row r="750" spans="1:5" ht="15.75" customHeight="1" x14ac:dyDescent="0.25">
      <c r="A750" s="47"/>
      <c r="B750" s="41"/>
      <c r="C750" s="47"/>
      <c r="D750" s="47"/>
      <c r="E750" s="47"/>
    </row>
    <row r="751" spans="1:5" ht="15.75" customHeight="1" x14ac:dyDescent="0.25">
      <c r="A751" s="47"/>
      <c r="B751" s="41"/>
      <c r="C751" s="47"/>
      <c r="D751" s="47"/>
      <c r="E751" s="47"/>
    </row>
    <row r="752" spans="1:5" ht="15.75" customHeight="1" x14ac:dyDescent="0.25">
      <c r="A752" s="47"/>
      <c r="B752" s="41"/>
      <c r="C752" s="47"/>
      <c r="D752" s="47"/>
      <c r="E752" s="47"/>
    </row>
    <row r="753" spans="1:5" ht="15.75" customHeight="1" x14ac:dyDescent="0.25">
      <c r="A753" s="47"/>
      <c r="B753" s="41"/>
      <c r="C753" s="47"/>
      <c r="D753" s="47"/>
      <c r="E753" s="47"/>
    </row>
    <row r="754" spans="1:5" ht="15.75" customHeight="1" x14ac:dyDescent="0.25">
      <c r="A754" s="47"/>
      <c r="B754" s="41"/>
      <c r="C754" s="47"/>
      <c r="D754" s="47"/>
      <c r="E754" s="47"/>
    </row>
    <row r="755" spans="1:5" ht="15.75" customHeight="1" x14ac:dyDescent="0.25">
      <c r="A755" s="47"/>
      <c r="B755" s="41"/>
      <c r="C755" s="47"/>
      <c r="D755" s="47"/>
      <c r="E755" s="47"/>
    </row>
    <row r="756" spans="1:5" ht="15.75" customHeight="1" x14ac:dyDescent="0.25">
      <c r="A756" s="47"/>
      <c r="B756" s="41"/>
      <c r="C756" s="47"/>
      <c r="D756" s="47"/>
      <c r="E756" s="47"/>
    </row>
    <row r="757" spans="1:5" ht="15.75" customHeight="1" x14ac:dyDescent="0.25">
      <c r="A757" s="47"/>
      <c r="B757" s="41"/>
      <c r="C757" s="47"/>
      <c r="D757" s="47"/>
      <c r="E757" s="47"/>
    </row>
    <row r="758" spans="1:5" ht="15.75" customHeight="1" x14ac:dyDescent="0.25">
      <c r="A758" s="47"/>
      <c r="B758" s="41"/>
      <c r="C758" s="47"/>
      <c r="D758" s="47"/>
      <c r="E758" s="47"/>
    </row>
    <row r="759" spans="1:5" ht="15.75" customHeight="1" x14ac:dyDescent="0.25">
      <c r="A759" s="47"/>
      <c r="B759" s="41"/>
      <c r="C759" s="47"/>
      <c r="D759" s="47"/>
      <c r="E759" s="47"/>
    </row>
    <row r="760" spans="1:5" ht="15.75" customHeight="1" x14ac:dyDescent="0.25">
      <c r="A760" s="47"/>
      <c r="B760" s="41"/>
      <c r="C760" s="47"/>
      <c r="D760" s="47"/>
      <c r="E760" s="47"/>
    </row>
    <row r="761" spans="1:5" ht="15.75" customHeight="1" x14ac:dyDescent="0.25">
      <c r="A761" s="47"/>
      <c r="B761" s="41"/>
      <c r="C761" s="47"/>
      <c r="D761" s="47"/>
      <c r="E761" s="47"/>
    </row>
    <row r="762" spans="1:5" ht="15.75" customHeight="1" x14ac:dyDescent="0.25">
      <c r="A762" s="47"/>
      <c r="B762" s="41"/>
      <c r="C762" s="47"/>
      <c r="D762" s="47"/>
      <c r="E762" s="47"/>
    </row>
    <row r="763" spans="1:5" ht="15.75" customHeight="1" x14ac:dyDescent="0.25">
      <c r="A763" s="47"/>
      <c r="B763" s="41"/>
      <c r="C763" s="47"/>
      <c r="D763" s="47"/>
      <c r="E763" s="47"/>
    </row>
    <row r="764" spans="1:5" ht="15.75" customHeight="1" x14ac:dyDescent="0.25">
      <c r="A764" s="47"/>
      <c r="B764" s="41"/>
      <c r="C764" s="47"/>
      <c r="D764" s="47"/>
      <c r="E764" s="47"/>
    </row>
    <row r="765" spans="1:5" ht="15.75" customHeight="1" x14ac:dyDescent="0.25">
      <c r="A765" s="47"/>
      <c r="B765" s="41"/>
      <c r="C765" s="47"/>
      <c r="D765" s="47"/>
      <c r="E765" s="47"/>
    </row>
    <row r="766" spans="1:5" ht="15.75" customHeight="1" x14ac:dyDescent="0.25">
      <c r="A766" s="47"/>
      <c r="B766" s="41"/>
      <c r="C766" s="47"/>
      <c r="D766" s="47"/>
      <c r="E766" s="47"/>
    </row>
    <row r="767" spans="1:5" ht="15.75" customHeight="1" x14ac:dyDescent="0.25">
      <c r="A767" s="47"/>
      <c r="B767" s="41"/>
      <c r="C767" s="47"/>
      <c r="D767" s="47"/>
      <c r="E767" s="47"/>
    </row>
    <row r="768" spans="1:5" ht="15.75" customHeight="1" x14ac:dyDescent="0.25">
      <c r="A768" s="47"/>
      <c r="B768" s="41"/>
      <c r="C768" s="47"/>
      <c r="D768" s="47"/>
      <c r="E768" s="47"/>
    </row>
    <row r="769" spans="1:5" ht="15.75" customHeight="1" x14ac:dyDescent="0.25">
      <c r="A769" s="47"/>
      <c r="B769" s="41"/>
      <c r="C769" s="47"/>
      <c r="D769" s="47"/>
      <c r="E769" s="47"/>
    </row>
    <row r="770" spans="1:5" ht="15.75" customHeight="1" x14ac:dyDescent="0.25">
      <c r="A770" s="47"/>
      <c r="B770" s="41"/>
      <c r="C770" s="47"/>
      <c r="D770" s="47"/>
      <c r="E770" s="47"/>
    </row>
    <row r="771" spans="1:5" ht="15.75" customHeight="1" x14ac:dyDescent="0.25">
      <c r="A771" s="47"/>
      <c r="B771" s="41"/>
      <c r="C771" s="47"/>
      <c r="D771" s="47"/>
      <c r="E771" s="47"/>
    </row>
    <row r="772" spans="1:5" ht="15.75" customHeight="1" x14ac:dyDescent="0.25">
      <c r="A772" s="47"/>
      <c r="B772" s="41"/>
      <c r="C772" s="47"/>
      <c r="D772" s="47"/>
      <c r="E772" s="47"/>
    </row>
    <row r="773" spans="1:5" ht="15.75" customHeight="1" x14ac:dyDescent="0.25">
      <c r="A773" s="47"/>
      <c r="B773" s="41"/>
      <c r="C773" s="47"/>
      <c r="D773" s="47"/>
      <c r="E773" s="47"/>
    </row>
    <row r="774" spans="1:5" ht="15.75" customHeight="1" x14ac:dyDescent="0.25">
      <c r="A774" s="47"/>
      <c r="B774" s="41"/>
      <c r="C774" s="47"/>
      <c r="D774" s="47"/>
      <c r="E774" s="47"/>
    </row>
    <row r="775" spans="1:5" ht="15.75" customHeight="1" x14ac:dyDescent="0.25">
      <c r="A775" s="47"/>
      <c r="B775" s="41"/>
      <c r="C775" s="47"/>
      <c r="D775" s="47"/>
      <c r="E775" s="47"/>
    </row>
    <row r="776" spans="1:5" ht="15.75" customHeight="1" x14ac:dyDescent="0.25">
      <c r="A776" s="47"/>
      <c r="B776" s="41"/>
      <c r="C776" s="47"/>
      <c r="D776" s="47"/>
      <c r="E776" s="47"/>
    </row>
    <row r="777" spans="1:5" ht="15.75" customHeight="1" x14ac:dyDescent="0.25">
      <c r="A777" s="47"/>
      <c r="B777" s="41"/>
      <c r="C777" s="47"/>
      <c r="D777" s="47"/>
      <c r="E777" s="47"/>
    </row>
    <row r="778" spans="1:5" ht="15.75" customHeight="1" x14ac:dyDescent="0.25">
      <c r="A778" s="47"/>
      <c r="B778" s="41"/>
      <c r="C778" s="47"/>
      <c r="D778" s="47"/>
      <c r="E778" s="47"/>
    </row>
    <row r="779" spans="1:5" ht="15.75" customHeight="1" x14ac:dyDescent="0.25">
      <c r="A779" s="47"/>
      <c r="B779" s="41"/>
      <c r="C779" s="47"/>
      <c r="D779" s="47"/>
      <c r="E779" s="47"/>
    </row>
    <row r="780" spans="1:5" ht="15.75" customHeight="1" x14ac:dyDescent="0.25">
      <c r="A780" s="47"/>
      <c r="B780" s="41"/>
      <c r="C780" s="47"/>
      <c r="D780" s="47"/>
      <c r="E780" s="47"/>
    </row>
    <row r="781" spans="1:5" ht="15.75" customHeight="1" x14ac:dyDescent="0.25">
      <c r="A781" s="47"/>
      <c r="B781" s="41"/>
      <c r="C781" s="47"/>
      <c r="D781" s="47"/>
      <c r="E781" s="47"/>
    </row>
    <row r="782" spans="1:5" ht="15.75" customHeight="1" x14ac:dyDescent="0.25">
      <c r="A782" s="47"/>
      <c r="B782" s="41"/>
      <c r="C782" s="47"/>
      <c r="D782" s="47"/>
      <c r="E782" s="47"/>
    </row>
    <row r="783" spans="1:5" ht="15.75" customHeight="1" x14ac:dyDescent="0.25">
      <c r="A783" s="47"/>
      <c r="B783" s="41"/>
      <c r="C783" s="47"/>
      <c r="D783" s="47"/>
      <c r="E783" s="47"/>
    </row>
    <row r="784" spans="1:5" ht="15.75" customHeight="1" x14ac:dyDescent="0.25">
      <c r="A784" s="47"/>
      <c r="B784" s="41"/>
      <c r="C784" s="47"/>
      <c r="D784" s="47"/>
      <c r="E784" s="47"/>
    </row>
    <row r="785" spans="1:5" ht="15.75" customHeight="1" x14ac:dyDescent="0.25">
      <c r="A785" s="47"/>
      <c r="B785" s="41"/>
      <c r="C785" s="47"/>
      <c r="D785" s="47"/>
      <c r="E785" s="47"/>
    </row>
    <row r="786" spans="1:5" ht="15.75" customHeight="1" x14ac:dyDescent="0.25">
      <c r="A786" s="47"/>
      <c r="B786" s="41"/>
      <c r="C786" s="47"/>
      <c r="D786" s="47"/>
      <c r="E786" s="47"/>
    </row>
    <row r="787" spans="1:5" ht="15.75" customHeight="1" x14ac:dyDescent="0.25">
      <c r="A787" s="47"/>
      <c r="B787" s="41"/>
      <c r="C787" s="47"/>
      <c r="D787" s="47"/>
      <c r="E787" s="47"/>
    </row>
    <row r="788" spans="1:5" ht="15.75" customHeight="1" x14ac:dyDescent="0.25">
      <c r="A788" s="47"/>
      <c r="B788" s="41"/>
      <c r="C788" s="47"/>
      <c r="D788" s="47"/>
      <c r="E788" s="47"/>
    </row>
    <row r="789" spans="1:5" ht="15.75" customHeight="1" x14ac:dyDescent="0.25">
      <c r="A789" s="47"/>
      <c r="B789" s="41"/>
      <c r="C789" s="47"/>
      <c r="D789" s="47"/>
      <c r="E789" s="47"/>
    </row>
    <row r="790" spans="1:5" ht="15.75" customHeight="1" x14ac:dyDescent="0.25">
      <c r="A790" s="47"/>
      <c r="B790" s="41"/>
      <c r="C790" s="47"/>
      <c r="D790" s="47"/>
      <c r="E790" s="47"/>
    </row>
    <row r="791" spans="1:5" ht="15.75" customHeight="1" x14ac:dyDescent="0.25">
      <c r="A791" s="47"/>
      <c r="B791" s="41"/>
      <c r="C791" s="47"/>
      <c r="D791" s="47"/>
      <c r="E791" s="47"/>
    </row>
    <row r="792" spans="1:5" ht="15.75" customHeight="1" x14ac:dyDescent="0.25">
      <c r="A792" s="47"/>
      <c r="B792" s="41"/>
      <c r="C792" s="47"/>
      <c r="D792" s="47"/>
      <c r="E792" s="47"/>
    </row>
    <row r="793" spans="1:5" ht="15.75" customHeight="1" x14ac:dyDescent="0.25">
      <c r="A793" s="47"/>
      <c r="B793" s="41"/>
      <c r="C793" s="47"/>
      <c r="D793" s="47"/>
      <c r="E793" s="47"/>
    </row>
    <row r="794" spans="1:5" ht="15.75" customHeight="1" x14ac:dyDescent="0.25">
      <c r="A794" s="47"/>
      <c r="B794" s="41"/>
      <c r="C794" s="47"/>
      <c r="D794" s="47"/>
      <c r="E794" s="47"/>
    </row>
    <row r="795" spans="1:5" ht="15.75" customHeight="1" x14ac:dyDescent="0.25">
      <c r="A795" s="47"/>
      <c r="B795" s="41"/>
      <c r="C795" s="47"/>
      <c r="D795" s="47"/>
      <c r="E795" s="47"/>
    </row>
    <row r="796" spans="1:5" ht="15.75" customHeight="1" x14ac:dyDescent="0.25">
      <c r="A796" s="47"/>
      <c r="B796" s="41"/>
      <c r="C796" s="47"/>
      <c r="D796" s="47"/>
      <c r="E796" s="47"/>
    </row>
    <row r="797" spans="1:5" ht="15.75" customHeight="1" x14ac:dyDescent="0.25">
      <c r="A797" s="47"/>
      <c r="B797" s="41"/>
      <c r="C797" s="47"/>
      <c r="D797" s="47"/>
      <c r="E797" s="47"/>
    </row>
    <row r="798" spans="1:5" ht="15.75" customHeight="1" x14ac:dyDescent="0.25">
      <c r="A798" s="47"/>
      <c r="B798" s="41"/>
      <c r="C798" s="47"/>
      <c r="D798" s="47"/>
      <c r="E798" s="47"/>
    </row>
    <row r="799" spans="1:5" ht="15.75" customHeight="1" x14ac:dyDescent="0.25">
      <c r="A799" s="47"/>
      <c r="B799" s="41"/>
      <c r="C799" s="47"/>
      <c r="D799" s="47"/>
      <c r="E799" s="47"/>
    </row>
    <row r="800" spans="1:5" ht="15.75" customHeight="1" x14ac:dyDescent="0.25">
      <c r="A800" s="47"/>
      <c r="B800" s="41"/>
      <c r="C800" s="47"/>
      <c r="D800" s="47"/>
      <c r="E800" s="47"/>
    </row>
    <row r="801" spans="1:5" ht="15.75" customHeight="1" x14ac:dyDescent="0.25">
      <c r="A801" s="47"/>
      <c r="B801" s="41"/>
      <c r="C801" s="47"/>
      <c r="D801" s="47"/>
      <c r="E801" s="47"/>
    </row>
    <row r="802" spans="1:5" ht="15.75" customHeight="1" x14ac:dyDescent="0.25">
      <c r="A802" s="47"/>
      <c r="B802" s="41"/>
      <c r="C802" s="47"/>
      <c r="D802" s="47"/>
      <c r="E802" s="47"/>
    </row>
    <row r="803" spans="1:5" ht="15.75" customHeight="1" x14ac:dyDescent="0.25">
      <c r="A803" s="47"/>
      <c r="B803" s="41"/>
      <c r="C803" s="47"/>
      <c r="D803" s="47"/>
      <c r="E803" s="47"/>
    </row>
    <row r="804" spans="1:5" ht="15.75" customHeight="1" x14ac:dyDescent="0.25">
      <c r="A804" s="47"/>
      <c r="B804" s="41"/>
      <c r="C804" s="47"/>
      <c r="D804" s="47"/>
      <c r="E804" s="47"/>
    </row>
    <row r="805" spans="1:5" ht="15.75" customHeight="1" x14ac:dyDescent="0.25">
      <c r="A805" s="47"/>
      <c r="B805" s="41"/>
      <c r="C805" s="47"/>
      <c r="D805" s="47"/>
      <c r="E805" s="47"/>
    </row>
    <row r="806" spans="1:5" ht="15.75" customHeight="1" x14ac:dyDescent="0.25">
      <c r="A806" s="47"/>
      <c r="B806" s="41"/>
      <c r="C806" s="47"/>
      <c r="D806" s="47"/>
      <c r="E806" s="47"/>
    </row>
    <row r="807" spans="1:5" ht="15.75" customHeight="1" x14ac:dyDescent="0.25">
      <c r="A807" s="47"/>
      <c r="B807" s="41"/>
      <c r="C807" s="47"/>
      <c r="D807" s="47"/>
      <c r="E807" s="47"/>
    </row>
    <row r="808" spans="1:5" ht="15.75" customHeight="1" x14ac:dyDescent="0.25">
      <c r="A808" s="47"/>
      <c r="B808" s="41"/>
      <c r="C808" s="47"/>
      <c r="D808" s="47"/>
      <c r="E808" s="47"/>
    </row>
    <row r="809" spans="1:5" ht="15.75" customHeight="1" x14ac:dyDescent="0.25">
      <c r="A809" s="47"/>
      <c r="B809" s="41"/>
      <c r="C809" s="47"/>
      <c r="D809" s="47"/>
      <c r="E809" s="47"/>
    </row>
    <row r="810" spans="1:5" ht="15.75" customHeight="1" x14ac:dyDescent="0.25">
      <c r="A810" s="47"/>
      <c r="B810" s="41"/>
      <c r="C810" s="47"/>
      <c r="D810" s="47"/>
      <c r="E810" s="47"/>
    </row>
    <row r="811" spans="1:5" ht="15.75" customHeight="1" x14ac:dyDescent="0.25">
      <c r="A811" s="47"/>
      <c r="B811" s="41"/>
      <c r="C811" s="47"/>
      <c r="D811" s="47"/>
      <c r="E811" s="47"/>
    </row>
    <row r="812" spans="1:5" ht="15.75" customHeight="1" x14ac:dyDescent="0.25">
      <c r="A812" s="47"/>
      <c r="B812" s="41"/>
      <c r="C812" s="47"/>
      <c r="D812" s="47"/>
      <c r="E812" s="47"/>
    </row>
    <row r="813" spans="1:5" ht="15.75" customHeight="1" x14ac:dyDescent="0.25">
      <c r="A813" s="47"/>
      <c r="B813" s="41"/>
      <c r="C813" s="47"/>
      <c r="D813" s="47"/>
      <c r="E813" s="47"/>
    </row>
    <row r="814" spans="1:5" ht="15.75" customHeight="1" x14ac:dyDescent="0.25">
      <c r="A814" s="47"/>
      <c r="B814" s="41"/>
      <c r="C814" s="47"/>
      <c r="D814" s="47"/>
      <c r="E814" s="47"/>
    </row>
    <row r="815" spans="1:5" ht="15.75" customHeight="1" x14ac:dyDescent="0.25">
      <c r="A815" s="47"/>
      <c r="B815" s="41"/>
      <c r="C815" s="47"/>
      <c r="D815" s="47"/>
      <c r="E815" s="47"/>
    </row>
    <row r="816" spans="1:5" ht="15.75" customHeight="1" x14ac:dyDescent="0.25">
      <c r="A816" s="47"/>
      <c r="B816" s="41"/>
      <c r="C816" s="47"/>
      <c r="D816" s="47"/>
      <c r="E816" s="47"/>
    </row>
    <row r="817" spans="1:5" ht="15.75" customHeight="1" x14ac:dyDescent="0.25">
      <c r="A817" s="47"/>
      <c r="B817" s="41"/>
      <c r="C817" s="47"/>
      <c r="D817" s="47"/>
      <c r="E817" s="47"/>
    </row>
    <row r="818" spans="1:5" ht="15.75" customHeight="1" x14ac:dyDescent="0.25">
      <c r="A818" s="47"/>
      <c r="B818" s="41"/>
      <c r="C818" s="47"/>
      <c r="D818" s="47"/>
      <c r="E818" s="47"/>
    </row>
    <row r="819" spans="1:5" ht="15.75" customHeight="1" x14ac:dyDescent="0.25">
      <c r="A819" s="47"/>
      <c r="B819" s="41"/>
      <c r="C819" s="47"/>
      <c r="D819" s="47"/>
      <c r="E819" s="47"/>
    </row>
    <row r="820" spans="1:5" ht="15.75" customHeight="1" x14ac:dyDescent="0.25">
      <c r="A820" s="47"/>
      <c r="B820" s="41"/>
      <c r="C820" s="47"/>
      <c r="D820" s="47"/>
      <c r="E820" s="47"/>
    </row>
    <row r="821" spans="1:5" ht="15.75" customHeight="1" x14ac:dyDescent="0.25">
      <c r="A821" s="47"/>
      <c r="B821" s="41"/>
      <c r="C821" s="47"/>
      <c r="D821" s="47"/>
      <c r="E821" s="47"/>
    </row>
    <row r="822" spans="1:5" ht="15.75" customHeight="1" x14ac:dyDescent="0.25">
      <c r="A822" s="47"/>
      <c r="B822" s="41"/>
      <c r="C822" s="47"/>
      <c r="D822" s="47"/>
      <c r="E822" s="47"/>
    </row>
    <row r="823" spans="1:5" ht="15.75" customHeight="1" x14ac:dyDescent="0.25">
      <c r="A823" s="47"/>
      <c r="B823" s="41"/>
      <c r="C823" s="47"/>
      <c r="D823" s="47"/>
      <c r="E823" s="47"/>
    </row>
    <row r="824" spans="1:5" ht="15.75" customHeight="1" x14ac:dyDescent="0.25">
      <c r="A824" s="47"/>
      <c r="B824" s="41"/>
      <c r="C824" s="47"/>
      <c r="D824" s="47"/>
      <c r="E824" s="47"/>
    </row>
    <row r="825" spans="1:5" ht="15.75" customHeight="1" x14ac:dyDescent="0.25">
      <c r="A825" s="47"/>
      <c r="B825" s="41"/>
      <c r="C825" s="47"/>
      <c r="D825" s="47"/>
      <c r="E825" s="47"/>
    </row>
    <row r="826" spans="1:5" ht="15.75" customHeight="1" x14ac:dyDescent="0.25">
      <c r="A826" s="47"/>
      <c r="B826" s="41"/>
      <c r="C826" s="47"/>
      <c r="D826" s="47"/>
      <c r="E826" s="47"/>
    </row>
    <row r="827" spans="1:5" ht="15.75" customHeight="1" x14ac:dyDescent="0.25">
      <c r="A827" s="47"/>
      <c r="B827" s="41"/>
      <c r="C827" s="47"/>
      <c r="D827" s="47"/>
      <c r="E827" s="47"/>
    </row>
    <row r="828" spans="1:5" ht="15.75" customHeight="1" x14ac:dyDescent="0.25">
      <c r="A828" s="47"/>
      <c r="B828" s="41"/>
      <c r="C828" s="47"/>
      <c r="D828" s="47"/>
      <c r="E828" s="47"/>
    </row>
    <row r="829" spans="1:5" ht="15.75" customHeight="1" x14ac:dyDescent="0.25">
      <c r="A829" s="47"/>
      <c r="B829" s="41"/>
      <c r="C829" s="47"/>
      <c r="D829" s="47"/>
      <c r="E829" s="47"/>
    </row>
    <row r="830" spans="1:5" ht="15.75" customHeight="1" x14ac:dyDescent="0.25">
      <c r="A830" s="47"/>
      <c r="B830" s="41"/>
      <c r="C830" s="47"/>
      <c r="D830" s="47"/>
      <c r="E830" s="47"/>
    </row>
    <row r="831" spans="1:5" ht="15.75" customHeight="1" x14ac:dyDescent="0.25">
      <c r="A831" s="47"/>
      <c r="B831" s="41"/>
      <c r="C831" s="47"/>
      <c r="D831" s="47"/>
      <c r="E831" s="47"/>
    </row>
    <row r="832" spans="1:5" ht="15.75" customHeight="1" x14ac:dyDescent="0.25">
      <c r="A832" s="47"/>
      <c r="B832" s="41"/>
      <c r="C832" s="47"/>
      <c r="D832" s="47"/>
      <c r="E832" s="47"/>
    </row>
    <row r="833" spans="1:5" ht="15.75" customHeight="1" x14ac:dyDescent="0.25">
      <c r="A833" s="47"/>
      <c r="B833" s="41"/>
      <c r="C833" s="47"/>
      <c r="D833" s="47"/>
      <c r="E833" s="47"/>
    </row>
    <row r="834" spans="1:5" ht="15.75" customHeight="1" x14ac:dyDescent="0.25">
      <c r="A834" s="47"/>
      <c r="B834" s="41"/>
      <c r="C834" s="47"/>
      <c r="D834" s="47"/>
      <c r="E834" s="47"/>
    </row>
    <row r="835" spans="1:5" ht="15.75" customHeight="1" x14ac:dyDescent="0.25">
      <c r="A835" s="47"/>
      <c r="B835" s="41"/>
      <c r="C835" s="47"/>
      <c r="D835" s="47"/>
      <c r="E835" s="47"/>
    </row>
    <row r="836" spans="1:5" ht="15.75" customHeight="1" x14ac:dyDescent="0.25">
      <c r="A836" s="47"/>
      <c r="B836" s="41"/>
      <c r="C836" s="47"/>
      <c r="D836" s="47"/>
      <c r="E836" s="47"/>
    </row>
    <row r="837" spans="1:5" ht="15.75" customHeight="1" x14ac:dyDescent="0.25">
      <c r="A837" s="47"/>
      <c r="B837" s="41"/>
      <c r="C837" s="47"/>
      <c r="D837" s="47"/>
      <c r="E837" s="47"/>
    </row>
    <row r="838" spans="1:5" ht="15.75" customHeight="1" x14ac:dyDescent="0.25">
      <c r="A838" s="47"/>
      <c r="B838" s="41"/>
      <c r="C838" s="47"/>
      <c r="D838" s="47"/>
      <c r="E838" s="47"/>
    </row>
    <row r="839" spans="1:5" ht="15.75" customHeight="1" x14ac:dyDescent="0.25">
      <c r="A839" s="47"/>
      <c r="B839" s="41"/>
      <c r="C839" s="47"/>
      <c r="D839" s="47"/>
      <c r="E839" s="47"/>
    </row>
    <row r="840" spans="1:5" ht="15.75" customHeight="1" x14ac:dyDescent="0.25">
      <c r="A840" s="47"/>
      <c r="B840" s="41"/>
      <c r="C840" s="47"/>
      <c r="D840" s="47"/>
      <c r="E840" s="47"/>
    </row>
    <row r="841" spans="1:5" ht="15.75" customHeight="1" x14ac:dyDescent="0.25">
      <c r="A841" s="47"/>
      <c r="B841" s="41"/>
      <c r="C841" s="47"/>
      <c r="D841" s="47"/>
      <c r="E841" s="47"/>
    </row>
    <row r="842" spans="1:5" ht="15.75" customHeight="1" x14ac:dyDescent="0.25">
      <c r="A842" s="47"/>
      <c r="B842" s="41"/>
      <c r="C842" s="47"/>
      <c r="D842" s="47"/>
      <c r="E842" s="47"/>
    </row>
    <row r="843" spans="1:5" ht="15.75" customHeight="1" x14ac:dyDescent="0.25">
      <c r="A843" s="47"/>
      <c r="B843" s="41"/>
      <c r="C843" s="47"/>
      <c r="D843" s="47"/>
      <c r="E843" s="47"/>
    </row>
    <row r="844" spans="1:5" ht="15.75" customHeight="1" x14ac:dyDescent="0.25">
      <c r="A844" s="47"/>
      <c r="B844" s="41"/>
      <c r="C844" s="47"/>
      <c r="D844" s="47"/>
      <c r="E844" s="47"/>
    </row>
    <row r="845" spans="1:5" ht="15.75" customHeight="1" x14ac:dyDescent="0.25">
      <c r="A845" s="47"/>
      <c r="B845" s="41"/>
      <c r="C845" s="47"/>
      <c r="D845" s="47"/>
      <c r="E845" s="47"/>
    </row>
    <row r="846" spans="1:5" ht="15.75" customHeight="1" x14ac:dyDescent="0.25">
      <c r="A846" s="47"/>
      <c r="B846" s="41"/>
      <c r="C846" s="47"/>
      <c r="D846" s="47"/>
      <c r="E846" s="47"/>
    </row>
    <row r="847" spans="1:5" ht="15.75" customHeight="1" x14ac:dyDescent="0.25">
      <c r="A847" s="47"/>
      <c r="B847" s="41"/>
      <c r="C847" s="47"/>
      <c r="D847" s="47"/>
      <c r="E847" s="47"/>
    </row>
    <row r="848" spans="1:5" ht="15.75" customHeight="1" x14ac:dyDescent="0.25">
      <c r="A848" s="47"/>
      <c r="B848" s="41"/>
      <c r="C848" s="47"/>
      <c r="D848" s="47"/>
      <c r="E848" s="47"/>
    </row>
    <row r="849" spans="1:5" ht="15.75" customHeight="1" x14ac:dyDescent="0.25">
      <c r="A849" s="47"/>
      <c r="B849" s="41"/>
      <c r="C849" s="47"/>
      <c r="D849" s="47"/>
      <c r="E849" s="47"/>
    </row>
    <row r="850" spans="1:5" ht="15.75" customHeight="1" x14ac:dyDescent="0.25">
      <c r="A850" s="47"/>
      <c r="B850" s="41"/>
      <c r="C850" s="47"/>
      <c r="D850" s="47"/>
      <c r="E850" s="47"/>
    </row>
    <row r="851" spans="1:5" ht="15.75" customHeight="1" x14ac:dyDescent="0.25">
      <c r="A851" s="47"/>
      <c r="B851" s="41"/>
      <c r="C851" s="47"/>
      <c r="D851" s="47"/>
      <c r="E851" s="47"/>
    </row>
    <row r="852" spans="1:5" ht="15.75" customHeight="1" x14ac:dyDescent="0.25">
      <c r="A852" s="47"/>
      <c r="B852" s="41"/>
      <c r="C852" s="47"/>
      <c r="D852" s="47"/>
      <c r="E852" s="47"/>
    </row>
    <row r="853" spans="1:5" ht="15.75" customHeight="1" x14ac:dyDescent="0.25">
      <c r="A853" s="47"/>
      <c r="B853" s="41"/>
      <c r="C853" s="47"/>
      <c r="D853" s="47"/>
      <c r="E853" s="47"/>
    </row>
    <row r="854" spans="1:5" ht="15.75" customHeight="1" x14ac:dyDescent="0.25">
      <c r="A854" s="47"/>
      <c r="B854" s="41"/>
      <c r="C854" s="47"/>
      <c r="D854" s="47"/>
      <c r="E854" s="47"/>
    </row>
    <row r="855" spans="1:5" ht="15.75" customHeight="1" x14ac:dyDescent="0.25">
      <c r="A855" s="47"/>
      <c r="B855" s="41"/>
      <c r="C855" s="47"/>
      <c r="D855" s="47"/>
      <c r="E855" s="47"/>
    </row>
    <row r="856" spans="1:5" ht="15.75" customHeight="1" x14ac:dyDescent="0.25">
      <c r="A856" s="47"/>
      <c r="B856" s="41"/>
      <c r="C856" s="47"/>
      <c r="D856" s="47"/>
      <c r="E856" s="47"/>
    </row>
    <row r="857" spans="1:5" ht="15.75" customHeight="1" x14ac:dyDescent="0.25">
      <c r="A857" s="47"/>
      <c r="B857" s="41"/>
      <c r="C857" s="47"/>
      <c r="D857" s="47"/>
      <c r="E857" s="47"/>
    </row>
    <row r="858" spans="1:5" ht="15.75" customHeight="1" x14ac:dyDescent="0.25">
      <c r="A858" s="47"/>
      <c r="B858" s="41"/>
      <c r="C858" s="47"/>
      <c r="D858" s="47"/>
      <c r="E858" s="47"/>
    </row>
    <row r="859" spans="1:5" ht="15.75" customHeight="1" x14ac:dyDescent="0.25">
      <c r="A859" s="47"/>
      <c r="B859" s="41"/>
      <c r="C859" s="47"/>
      <c r="D859" s="47"/>
      <c r="E859" s="47"/>
    </row>
    <row r="860" spans="1:5" ht="15.75" customHeight="1" x14ac:dyDescent="0.25">
      <c r="A860" s="47"/>
      <c r="B860" s="41"/>
      <c r="C860" s="47"/>
      <c r="D860" s="47"/>
      <c r="E860" s="47"/>
    </row>
    <row r="861" spans="1:5" ht="15.75" customHeight="1" x14ac:dyDescent="0.25">
      <c r="A861" s="47"/>
      <c r="B861" s="41"/>
      <c r="C861" s="47"/>
      <c r="D861" s="47"/>
      <c r="E861" s="47"/>
    </row>
    <row r="862" spans="1:5" ht="15.75" customHeight="1" x14ac:dyDescent="0.25">
      <c r="A862" s="47"/>
      <c r="B862" s="41"/>
      <c r="C862" s="47"/>
      <c r="D862" s="47"/>
      <c r="E862" s="47"/>
    </row>
    <row r="863" spans="1:5" ht="15.75" customHeight="1" x14ac:dyDescent="0.25">
      <c r="A863" s="47"/>
      <c r="B863" s="41"/>
      <c r="C863" s="47"/>
      <c r="D863" s="47"/>
      <c r="E863" s="47"/>
    </row>
    <row r="864" spans="1:5" ht="15.75" customHeight="1" x14ac:dyDescent="0.25">
      <c r="A864" s="47"/>
      <c r="B864" s="41"/>
      <c r="C864" s="47"/>
      <c r="D864" s="47"/>
      <c r="E864" s="47"/>
    </row>
    <row r="865" spans="1:5" ht="15.75" customHeight="1" x14ac:dyDescent="0.25">
      <c r="A865" s="47"/>
      <c r="B865" s="41"/>
      <c r="C865" s="47"/>
      <c r="D865" s="47"/>
      <c r="E865" s="47"/>
    </row>
    <row r="866" spans="1:5" ht="15.75" customHeight="1" x14ac:dyDescent="0.25">
      <c r="A866" s="47"/>
      <c r="B866" s="41"/>
      <c r="C866" s="47"/>
      <c r="D866" s="47"/>
      <c r="E866" s="47"/>
    </row>
    <row r="867" spans="1:5" ht="15.75" customHeight="1" x14ac:dyDescent="0.25">
      <c r="A867" s="47"/>
      <c r="B867" s="41"/>
      <c r="C867" s="47"/>
      <c r="D867" s="47"/>
      <c r="E867" s="47"/>
    </row>
    <row r="868" spans="1:5" ht="15.75" customHeight="1" x14ac:dyDescent="0.25">
      <c r="A868" s="47"/>
      <c r="B868" s="41"/>
      <c r="C868" s="47"/>
      <c r="D868" s="47"/>
      <c r="E868" s="47"/>
    </row>
    <row r="869" spans="1:5" ht="15.75" customHeight="1" x14ac:dyDescent="0.25">
      <c r="A869" s="47"/>
      <c r="B869" s="41"/>
      <c r="C869" s="47"/>
      <c r="D869" s="47"/>
      <c r="E869" s="47"/>
    </row>
    <row r="870" spans="1:5" ht="15.75" customHeight="1" x14ac:dyDescent="0.25">
      <c r="A870" s="47"/>
      <c r="B870" s="41"/>
      <c r="C870" s="47"/>
      <c r="D870" s="47"/>
      <c r="E870" s="47"/>
    </row>
    <row r="871" spans="1:5" ht="15.75" customHeight="1" x14ac:dyDescent="0.25">
      <c r="A871" s="47"/>
      <c r="B871" s="41"/>
      <c r="C871" s="47"/>
      <c r="D871" s="47"/>
      <c r="E871" s="47"/>
    </row>
    <row r="872" spans="1:5" ht="15.75" customHeight="1" x14ac:dyDescent="0.25">
      <c r="A872" s="47"/>
      <c r="B872" s="41"/>
      <c r="C872" s="47"/>
      <c r="D872" s="47"/>
      <c r="E872" s="47"/>
    </row>
    <row r="873" spans="1:5" ht="15.75" customHeight="1" x14ac:dyDescent="0.25">
      <c r="A873" s="47"/>
      <c r="B873" s="41"/>
      <c r="C873" s="47"/>
      <c r="D873" s="47"/>
      <c r="E873" s="47"/>
    </row>
    <row r="874" spans="1:5" ht="15.75" customHeight="1" x14ac:dyDescent="0.25">
      <c r="A874" s="47"/>
      <c r="B874" s="41"/>
      <c r="C874" s="47"/>
      <c r="D874" s="47"/>
      <c r="E874" s="47"/>
    </row>
    <row r="875" spans="1:5" ht="15.75" customHeight="1" x14ac:dyDescent="0.25">
      <c r="A875" s="47"/>
      <c r="B875" s="41"/>
      <c r="C875" s="47"/>
      <c r="D875" s="47"/>
      <c r="E875" s="47"/>
    </row>
    <row r="876" spans="1:5" ht="15.75" customHeight="1" x14ac:dyDescent="0.25">
      <c r="A876" s="47"/>
      <c r="B876" s="41"/>
      <c r="C876" s="47"/>
      <c r="D876" s="47"/>
      <c r="E876" s="47"/>
    </row>
    <row r="877" spans="1:5" ht="15.75" customHeight="1" x14ac:dyDescent="0.25">
      <c r="A877" s="47"/>
      <c r="B877" s="41"/>
      <c r="C877" s="47"/>
      <c r="D877" s="47"/>
      <c r="E877" s="47"/>
    </row>
    <row r="878" spans="1:5" ht="15.75" customHeight="1" x14ac:dyDescent="0.25">
      <c r="A878" s="47"/>
      <c r="B878" s="41"/>
      <c r="C878" s="47"/>
      <c r="D878" s="47"/>
      <c r="E878" s="47"/>
    </row>
    <row r="879" spans="1:5" ht="15.75" customHeight="1" x14ac:dyDescent="0.25">
      <c r="A879" s="47"/>
      <c r="B879" s="41"/>
      <c r="C879" s="47"/>
      <c r="D879" s="47"/>
      <c r="E879" s="47"/>
    </row>
    <row r="880" spans="1:5" ht="15.75" customHeight="1" x14ac:dyDescent="0.25">
      <c r="A880" s="47"/>
      <c r="B880" s="41"/>
      <c r="C880" s="47"/>
      <c r="D880" s="47"/>
      <c r="E880" s="47"/>
    </row>
    <row r="881" spans="1:5" ht="15.75" customHeight="1" x14ac:dyDescent="0.25">
      <c r="A881" s="47"/>
      <c r="B881" s="41"/>
      <c r="C881" s="47"/>
      <c r="D881" s="47"/>
      <c r="E881" s="47"/>
    </row>
    <row r="882" spans="1:5" ht="15.75" customHeight="1" x14ac:dyDescent="0.25">
      <c r="A882" s="47"/>
      <c r="B882" s="41"/>
      <c r="C882" s="47"/>
      <c r="D882" s="47"/>
      <c r="E882" s="47"/>
    </row>
    <row r="883" spans="1:5" ht="15.75" customHeight="1" x14ac:dyDescent="0.25">
      <c r="A883" s="47"/>
      <c r="B883" s="41"/>
      <c r="C883" s="47"/>
      <c r="D883" s="47"/>
      <c r="E883" s="47"/>
    </row>
    <row r="884" spans="1:5" ht="15.75" customHeight="1" x14ac:dyDescent="0.25">
      <c r="A884" s="47"/>
      <c r="B884" s="41"/>
      <c r="C884" s="47"/>
      <c r="D884" s="47"/>
      <c r="E884" s="47"/>
    </row>
    <row r="885" spans="1:5" ht="15.75" customHeight="1" x14ac:dyDescent="0.25">
      <c r="A885" s="47"/>
      <c r="B885" s="41"/>
      <c r="C885" s="47"/>
      <c r="D885" s="47"/>
      <c r="E885" s="47"/>
    </row>
    <row r="886" spans="1:5" ht="15.75" customHeight="1" x14ac:dyDescent="0.25">
      <c r="A886" s="47"/>
      <c r="B886" s="41"/>
      <c r="C886" s="47"/>
      <c r="D886" s="47"/>
      <c r="E886" s="47"/>
    </row>
    <row r="887" spans="1:5" ht="15.75" customHeight="1" x14ac:dyDescent="0.25">
      <c r="A887" s="47"/>
      <c r="B887" s="41"/>
      <c r="C887" s="47"/>
      <c r="D887" s="47"/>
      <c r="E887" s="47"/>
    </row>
    <row r="888" spans="1:5" ht="15.75" customHeight="1" x14ac:dyDescent="0.25">
      <c r="A888" s="47"/>
      <c r="B888" s="41"/>
      <c r="C888" s="47"/>
      <c r="D888" s="47"/>
      <c r="E888" s="47"/>
    </row>
    <row r="889" spans="1:5" ht="15.75" customHeight="1" x14ac:dyDescent="0.25">
      <c r="A889" s="47"/>
      <c r="B889" s="41"/>
      <c r="C889" s="47"/>
      <c r="D889" s="47"/>
      <c r="E889" s="47"/>
    </row>
    <row r="890" spans="1:5" ht="15.75" customHeight="1" x14ac:dyDescent="0.25">
      <c r="A890" s="47"/>
      <c r="B890" s="41"/>
      <c r="C890" s="47"/>
      <c r="D890" s="47"/>
      <c r="E890" s="47"/>
    </row>
    <row r="891" spans="1:5" ht="15.75" customHeight="1" x14ac:dyDescent="0.25">
      <c r="A891" s="47"/>
      <c r="B891" s="41"/>
      <c r="C891" s="47"/>
      <c r="D891" s="47"/>
      <c r="E891" s="47"/>
    </row>
    <row r="892" spans="1:5" ht="15.75" customHeight="1" x14ac:dyDescent="0.25">
      <c r="A892" s="47"/>
      <c r="B892" s="41"/>
      <c r="C892" s="47"/>
      <c r="D892" s="47"/>
      <c r="E892" s="47"/>
    </row>
    <row r="893" spans="1:5" ht="15.75" customHeight="1" x14ac:dyDescent="0.25">
      <c r="A893" s="47"/>
      <c r="B893" s="41"/>
      <c r="C893" s="47"/>
      <c r="D893" s="47"/>
      <c r="E893" s="47"/>
    </row>
    <row r="894" spans="1:5" ht="15.75" customHeight="1" x14ac:dyDescent="0.25">
      <c r="A894" s="47"/>
      <c r="B894" s="41"/>
      <c r="C894" s="47"/>
      <c r="D894" s="47"/>
      <c r="E894" s="47"/>
    </row>
    <row r="895" spans="1:5" ht="15.75" customHeight="1" x14ac:dyDescent="0.25">
      <c r="A895" s="47"/>
      <c r="B895" s="41"/>
      <c r="C895" s="47"/>
      <c r="D895" s="47"/>
      <c r="E895" s="47"/>
    </row>
    <row r="896" spans="1:5" ht="15.75" customHeight="1" x14ac:dyDescent="0.25">
      <c r="A896" s="47"/>
      <c r="B896" s="41"/>
      <c r="C896" s="47"/>
      <c r="D896" s="47"/>
      <c r="E896" s="47"/>
    </row>
    <row r="897" spans="1:5" ht="15.75" customHeight="1" x14ac:dyDescent="0.25">
      <c r="A897" s="47"/>
      <c r="B897" s="41"/>
      <c r="C897" s="47"/>
      <c r="D897" s="47"/>
      <c r="E897" s="47"/>
    </row>
    <row r="898" spans="1:5" ht="15.75" customHeight="1" x14ac:dyDescent="0.25">
      <c r="A898" s="47"/>
      <c r="B898" s="41"/>
      <c r="C898" s="47"/>
      <c r="D898" s="47"/>
      <c r="E898" s="47"/>
    </row>
    <row r="899" spans="1:5" ht="15.75" customHeight="1" x14ac:dyDescent="0.25">
      <c r="A899" s="47"/>
      <c r="B899" s="41"/>
      <c r="C899" s="47"/>
      <c r="D899" s="47"/>
      <c r="E899" s="47"/>
    </row>
    <row r="900" spans="1:5" ht="15.75" customHeight="1" x14ac:dyDescent="0.25">
      <c r="A900" s="47"/>
      <c r="B900" s="41"/>
      <c r="C900" s="47"/>
      <c r="D900" s="47"/>
      <c r="E900" s="47"/>
    </row>
    <row r="901" spans="1:5" ht="15.75" customHeight="1" x14ac:dyDescent="0.25">
      <c r="A901" s="47"/>
      <c r="B901" s="41"/>
      <c r="C901" s="47"/>
      <c r="D901" s="47"/>
      <c r="E901" s="47"/>
    </row>
    <row r="902" spans="1:5" ht="15.75" customHeight="1" x14ac:dyDescent="0.25">
      <c r="A902" s="47"/>
      <c r="B902" s="41"/>
      <c r="C902" s="47"/>
      <c r="D902" s="47"/>
      <c r="E902" s="47"/>
    </row>
    <row r="903" spans="1:5" ht="15.75" customHeight="1" x14ac:dyDescent="0.25">
      <c r="A903" s="47"/>
      <c r="B903" s="41"/>
      <c r="C903" s="47"/>
      <c r="D903" s="47"/>
      <c r="E903" s="47"/>
    </row>
    <row r="904" spans="1:5" ht="15.75" customHeight="1" x14ac:dyDescent="0.25">
      <c r="A904" s="47"/>
      <c r="B904" s="41"/>
      <c r="C904" s="47"/>
      <c r="D904" s="47"/>
      <c r="E904" s="47"/>
    </row>
    <row r="905" spans="1:5" ht="15.75" customHeight="1" x14ac:dyDescent="0.25">
      <c r="A905" s="47"/>
      <c r="B905" s="41"/>
      <c r="C905" s="47"/>
      <c r="D905" s="47"/>
      <c r="E905" s="47"/>
    </row>
    <row r="906" spans="1:5" ht="15.75" customHeight="1" x14ac:dyDescent="0.25">
      <c r="A906" s="47"/>
      <c r="B906" s="41"/>
      <c r="C906" s="47"/>
      <c r="D906" s="47"/>
      <c r="E906" s="47"/>
    </row>
    <row r="907" spans="1:5" ht="15.75" customHeight="1" x14ac:dyDescent="0.25">
      <c r="A907" s="47"/>
      <c r="B907" s="41"/>
      <c r="C907" s="47"/>
      <c r="D907" s="47"/>
      <c r="E907" s="47"/>
    </row>
    <row r="908" spans="1:5" ht="15.75" customHeight="1" x14ac:dyDescent="0.25">
      <c r="A908" s="47"/>
      <c r="B908" s="41"/>
      <c r="C908" s="47"/>
      <c r="D908" s="47"/>
      <c r="E908" s="47"/>
    </row>
    <row r="909" spans="1:5" ht="15.75" customHeight="1" x14ac:dyDescent="0.25">
      <c r="A909" s="47"/>
      <c r="B909" s="41"/>
      <c r="C909" s="47"/>
      <c r="D909" s="47"/>
      <c r="E909" s="47"/>
    </row>
    <row r="910" spans="1:5" ht="15.75" customHeight="1" x14ac:dyDescent="0.25">
      <c r="A910" s="47"/>
      <c r="B910" s="41"/>
      <c r="C910" s="47"/>
      <c r="D910" s="47"/>
      <c r="E910" s="47"/>
    </row>
    <row r="911" spans="1:5" ht="15.75" customHeight="1" x14ac:dyDescent="0.25">
      <c r="A911" s="47"/>
      <c r="B911" s="41"/>
      <c r="C911" s="47"/>
      <c r="D911" s="47"/>
      <c r="E911" s="47"/>
    </row>
    <row r="912" spans="1:5" ht="15.75" customHeight="1" x14ac:dyDescent="0.25">
      <c r="A912" s="47"/>
      <c r="B912" s="41"/>
      <c r="C912" s="47"/>
      <c r="D912" s="47"/>
      <c r="E912" s="47"/>
    </row>
    <row r="913" spans="1:5" ht="15.75" customHeight="1" x14ac:dyDescent="0.25">
      <c r="A913" s="47"/>
      <c r="B913" s="41"/>
      <c r="C913" s="47"/>
      <c r="D913" s="47"/>
      <c r="E913" s="47"/>
    </row>
    <row r="914" spans="1:5" ht="15.75" customHeight="1" x14ac:dyDescent="0.25">
      <c r="A914" s="47"/>
      <c r="B914" s="41"/>
      <c r="C914" s="47"/>
      <c r="D914" s="47"/>
      <c r="E914" s="47"/>
    </row>
    <row r="915" spans="1:5" ht="15.75" customHeight="1" x14ac:dyDescent="0.25">
      <c r="A915" s="47"/>
      <c r="B915" s="41"/>
      <c r="C915" s="47"/>
      <c r="D915" s="47"/>
      <c r="E915" s="47"/>
    </row>
    <row r="916" spans="1:5" ht="15.75" customHeight="1" x14ac:dyDescent="0.25">
      <c r="A916" s="47"/>
      <c r="B916" s="41"/>
      <c r="C916" s="47"/>
      <c r="D916" s="47"/>
      <c r="E916" s="47"/>
    </row>
    <row r="917" spans="1:5" ht="15.75" customHeight="1" x14ac:dyDescent="0.25">
      <c r="A917" s="47"/>
      <c r="B917" s="41"/>
      <c r="C917" s="47"/>
      <c r="D917" s="47"/>
      <c r="E917" s="47"/>
    </row>
    <row r="918" spans="1:5" ht="15.75" customHeight="1" x14ac:dyDescent="0.25">
      <c r="A918" s="47"/>
      <c r="B918" s="41"/>
      <c r="C918" s="47"/>
      <c r="D918" s="47"/>
      <c r="E918" s="47"/>
    </row>
    <row r="919" spans="1:5" ht="15.75" customHeight="1" x14ac:dyDescent="0.25">
      <c r="A919" s="47"/>
      <c r="B919" s="41"/>
      <c r="C919" s="47"/>
      <c r="D919" s="47"/>
      <c r="E919" s="47"/>
    </row>
    <row r="920" spans="1:5" ht="15.75" customHeight="1" x14ac:dyDescent="0.25">
      <c r="A920" s="47"/>
      <c r="B920" s="41"/>
      <c r="C920" s="47"/>
      <c r="D920" s="47"/>
      <c r="E920" s="47"/>
    </row>
    <row r="921" spans="1:5" ht="15.75" customHeight="1" x14ac:dyDescent="0.25">
      <c r="A921" s="47"/>
      <c r="B921" s="41"/>
      <c r="C921" s="47"/>
      <c r="D921" s="47"/>
      <c r="E921" s="47"/>
    </row>
    <row r="922" spans="1:5" ht="15.75" customHeight="1" x14ac:dyDescent="0.25">
      <c r="A922" s="47"/>
      <c r="B922" s="41"/>
      <c r="C922" s="47"/>
      <c r="D922" s="47"/>
      <c r="E922" s="47"/>
    </row>
    <row r="923" spans="1:5" ht="15.75" customHeight="1" x14ac:dyDescent="0.25">
      <c r="A923" s="47"/>
      <c r="B923" s="41"/>
      <c r="C923" s="47"/>
      <c r="D923" s="47"/>
      <c r="E923" s="47"/>
    </row>
    <row r="924" spans="1:5" ht="15.75" customHeight="1" x14ac:dyDescent="0.25">
      <c r="A924" s="47"/>
      <c r="B924" s="41"/>
      <c r="C924" s="47"/>
      <c r="D924" s="47"/>
      <c r="E924" s="47"/>
    </row>
    <row r="925" spans="1:5" ht="15.75" customHeight="1" x14ac:dyDescent="0.25">
      <c r="A925" s="47"/>
      <c r="B925" s="41"/>
      <c r="C925" s="47"/>
      <c r="D925" s="47"/>
      <c r="E925" s="47"/>
    </row>
    <row r="926" spans="1:5" ht="15.75" customHeight="1" x14ac:dyDescent="0.25">
      <c r="A926" s="47"/>
      <c r="B926" s="41"/>
      <c r="C926" s="47"/>
      <c r="D926" s="47"/>
      <c r="E926" s="47"/>
    </row>
    <row r="927" spans="1:5" ht="15.75" customHeight="1" x14ac:dyDescent="0.25">
      <c r="A927" s="47"/>
      <c r="B927" s="41"/>
      <c r="C927" s="47"/>
      <c r="D927" s="47"/>
      <c r="E927" s="47"/>
    </row>
    <row r="928" spans="1:5" ht="15.75" customHeight="1" x14ac:dyDescent="0.25">
      <c r="A928" s="47"/>
      <c r="B928" s="41"/>
      <c r="C928" s="47"/>
      <c r="D928" s="47"/>
      <c r="E928" s="47"/>
    </row>
    <row r="929" spans="1:5" ht="15.75" customHeight="1" x14ac:dyDescent="0.25">
      <c r="A929" s="47"/>
      <c r="B929" s="41"/>
      <c r="C929" s="47"/>
      <c r="D929" s="47"/>
      <c r="E929" s="47"/>
    </row>
    <row r="930" spans="1:5" ht="15.75" customHeight="1" x14ac:dyDescent="0.25">
      <c r="A930" s="47"/>
      <c r="B930" s="41"/>
      <c r="C930" s="47"/>
      <c r="D930" s="47"/>
      <c r="E930" s="47"/>
    </row>
    <row r="931" spans="1:5" ht="15.75" customHeight="1" x14ac:dyDescent="0.25">
      <c r="A931" s="47"/>
      <c r="B931" s="41"/>
      <c r="C931" s="47"/>
      <c r="D931" s="47"/>
      <c r="E931" s="47"/>
    </row>
    <row r="932" spans="1:5" ht="15.75" customHeight="1" x14ac:dyDescent="0.25">
      <c r="A932" s="47"/>
      <c r="B932" s="41"/>
      <c r="C932" s="47"/>
      <c r="D932" s="47"/>
      <c r="E932" s="47"/>
    </row>
    <row r="933" spans="1:5" ht="15.75" customHeight="1" x14ac:dyDescent="0.25">
      <c r="A933" s="47"/>
      <c r="B933" s="41"/>
      <c r="C933" s="47"/>
      <c r="D933" s="47"/>
      <c r="E933" s="47"/>
    </row>
    <row r="934" spans="1:5" ht="15.75" customHeight="1" x14ac:dyDescent="0.25">
      <c r="A934" s="47"/>
      <c r="B934" s="41"/>
      <c r="C934" s="47"/>
      <c r="D934" s="47"/>
      <c r="E934" s="47"/>
    </row>
    <row r="935" spans="1:5" ht="15.75" customHeight="1" x14ac:dyDescent="0.25">
      <c r="A935" s="47"/>
      <c r="B935" s="41"/>
      <c r="C935" s="47"/>
      <c r="D935" s="47"/>
      <c r="E935" s="47"/>
    </row>
    <row r="936" spans="1:5" ht="15.75" customHeight="1" x14ac:dyDescent="0.25">
      <c r="A936" s="47"/>
      <c r="B936" s="41"/>
      <c r="C936" s="47"/>
      <c r="D936" s="47"/>
      <c r="E936" s="47"/>
    </row>
    <row r="937" spans="1:5" ht="15.75" customHeight="1" x14ac:dyDescent="0.25">
      <c r="A937" s="47"/>
      <c r="B937" s="41"/>
      <c r="C937" s="47"/>
      <c r="D937" s="47"/>
      <c r="E937" s="47"/>
    </row>
    <row r="938" spans="1:5" ht="15.75" customHeight="1" x14ac:dyDescent="0.25">
      <c r="A938" s="47"/>
      <c r="B938" s="41"/>
      <c r="C938" s="47"/>
      <c r="D938" s="47"/>
      <c r="E938" s="47"/>
    </row>
    <row r="939" spans="1:5" ht="15.75" customHeight="1" x14ac:dyDescent="0.25">
      <c r="A939" s="47"/>
      <c r="B939" s="41"/>
      <c r="C939" s="47"/>
      <c r="D939" s="47"/>
      <c r="E939" s="47"/>
    </row>
    <row r="940" spans="1:5" ht="15.75" customHeight="1" x14ac:dyDescent="0.25">
      <c r="A940" s="47"/>
      <c r="B940" s="41"/>
      <c r="C940" s="47"/>
      <c r="D940" s="47"/>
      <c r="E940" s="47"/>
    </row>
    <row r="941" spans="1:5" ht="15.75" customHeight="1" x14ac:dyDescent="0.25">
      <c r="A941" s="47"/>
      <c r="B941" s="41"/>
      <c r="C941" s="47"/>
      <c r="D941" s="47"/>
      <c r="E941" s="47"/>
    </row>
    <row r="942" spans="1:5" ht="15.75" customHeight="1" x14ac:dyDescent="0.25">
      <c r="A942" s="47"/>
      <c r="B942" s="41"/>
      <c r="C942" s="47"/>
      <c r="D942" s="47"/>
      <c r="E942" s="47"/>
    </row>
    <row r="943" spans="1:5" ht="15.75" customHeight="1" x14ac:dyDescent="0.25">
      <c r="A943" s="47"/>
      <c r="B943" s="41"/>
      <c r="C943" s="47"/>
      <c r="D943" s="47"/>
      <c r="E943" s="47"/>
    </row>
    <row r="944" spans="1:5" ht="15.75" customHeight="1" x14ac:dyDescent="0.25">
      <c r="A944" s="47"/>
      <c r="B944" s="41"/>
      <c r="C944" s="47"/>
      <c r="D944" s="47"/>
      <c r="E944" s="47"/>
    </row>
    <row r="945" spans="1:5" ht="15.75" customHeight="1" x14ac:dyDescent="0.25">
      <c r="A945" s="47"/>
      <c r="B945" s="41"/>
      <c r="C945" s="47"/>
      <c r="D945" s="47"/>
      <c r="E945" s="47"/>
    </row>
    <row r="946" spans="1:5" ht="15.75" customHeight="1" x14ac:dyDescent="0.25">
      <c r="A946" s="47"/>
      <c r="B946" s="41"/>
      <c r="C946" s="47"/>
      <c r="D946" s="47"/>
      <c r="E946" s="47"/>
    </row>
    <row r="947" spans="1:5" ht="15.75" customHeight="1" x14ac:dyDescent="0.25">
      <c r="A947" s="47"/>
      <c r="B947" s="41"/>
      <c r="C947" s="47"/>
      <c r="D947" s="47"/>
      <c r="E947" s="47"/>
    </row>
    <row r="948" spans="1:5" ht="15.75" customHeight="1" x14ac:dyDescent="0.25">
      <c r="A948" s="47"/>
      <c r="B948" s="41"/>
      <c r="C948" s="47"/>
      <c r="D948" s="47"/>
      <c r="E948" s="47"/>
    </row>
    <row r="949" spans="1:5" ht="15.75" customHeight="1" x14ac:dyDescent="0.25">
      <c r="A949" s="47"/>
      <c r="B949" s="41"/>
      <c r="C949" s="47"/>
      <c r="D949" s="47"/>
      <c r="E949" s="47"/>
    </row>
    <row r="950" spans="1:5" ht="15.75" customHeight="1" x14ac:dyDescent="0.25">
      <c r="A950" s="47"/>
      <c r="B950" s="41"/>
      <c r="C950" s="47"/>
      <c r="D950" s="47"/>
      <c r="E950" s="47"/>
    </row>
    <row r="951" spans="1:5" ht="15.75" customHeight="1" x14ac:dyDescent="0.25">
      <c r="A951" s="47"/>
      <c r="B951" s="41"/>
      <c r="C951" s="47"/>
      <c r="D951" s="47"/>
      <c r="E951" s="47"/>
    </row>
    <row r="952" spans="1:5" ht="15.75" customHeight="1" x14ac:dyDescent="0.25">
      <c r="A952" s="47"/>
      <c r="B952" s="41"/>
      <c r="C952" s="47"/>
      <c r="D952" s="47"/>
      <c r="E952" s="47"/>
    </row>
    <row r="953" spans="1:5" ht="15.75" customHeight="1" x14ac:dyDescent="0.25">
      <c r="A953" s="47"/>
      <c r="B953" s="41"/>
      <c r="C953" s="47"/>
      <c r="D953" s="47"/>
      <c r="E953" s="47"/>
    </row>
    <row r="954" spans="1:5" ht="15.75" customHeight="1" x14ac:dyDescent="0.25">
      <c r="A954" s="47"/>
      <c r="B954" s="41"/>
      <c r="C954" s="47"/>
      <c r="D954" s="47"/>
      <c r="E954" s="47"/>
    </row>
    <row r="955" spans="1:5" ht="15.75" customHeight="1" x14ac:dyDescent="0.25">
      <c r="A955" s="47"/>
      <c r="B955" s="41"/>
      <c r="C955" s="47"/>
      <c r="D955" s="47"/>
      <c r="E955" s="47"/>
    </row>
    <row r="956" spans="1:5" ht="15.75" customHeight="1" x14ac:dyDescent="0.25">
      <c r="A956" s="47"/>
      <c r="B956" s="41"/>
      <c r="C956" s="47"/>
      <c r="D956" s="47"/>
      <c r="E956" s="47"/>
    </row>
    <row r="957" spans="1:5" ht="15.75" customHeight="1" x14ac:dyDescent="0.25">
      <c r="A957" s="47"/>
      <c r="B957" s="41"/>
      <c r="C957" s="47"/>
      <c r="D957" s="47"/>
      <c r="E957" s="47"/>
    </row>
    <row r="958" spans="1:5" ht="15.75" customHeight="1" x14ac:dyDescent="0.25">
      <c r="A958" s="47"/>
      <c r="B958" s="41"/>
      <c r="C958" s="47"/>
      <c r="D958" s="47"/>
      <c r="E958" s="47"/>
    </row>
    <row r="959" spans="1:5" ht="15.75" customHeight="1" x14ac:dyDescent="0.25">
      <c r="A959" s="47"/>
      <c r="B959" s="41"/>
      <c r="C959" s="47"/>
      <c r="D959" s="47"/>
      <c r="E959" s="47"/>
    </row>
    <row r="960" spans="1:5" ht="15.75" customHeight="1" x14ac:dyDescent="0.25">
      <c r="A960" s="47"/>
      <c r="B960" s="41"/>
      <c r="C960" s="47"/>
      <c r="D960" s="47"/>
      <c r="E960" s="47"/>
    </row>
    <row r="961" spans="1:5" ht="15.75" customHeight="1" x14ac:dyDescent="0.25">
      <c r="A961" s="47"/>
      <c r="B961" s="41"/>
      <c r="C961" s="47"/>
      <c r="D961" s="47"/>
      <c r="E961" s="47"/>
    </row>
    <row r="962" spans="1:5" ht="15.75" customHeight="1" x14ac:dyDescent="0.25">
      <c r="A962" s="47"/>
      <c r="B962" s="41"/>
      <c r="C962" s="47"/>
      <c r="D962" s="47"/>
      <c r="E962" s="47"/>
    </row>
    <row r="963" spans="1:5" ht="15.75" customHeight="1" x14ac:dyDescent="0.25">
      <c r="A963" s="47"/>
      <c r="B963" s="41"/>
      <c r="C963" s="47"/>
      <c r="D963" s="47"/>
      <c r="E963" s="47"/>
    </row>
    <row r="964" spans="1:5" ht="15.75" customHeight="1" x14ac:dyDescent="0.25">
      <c r="A964" s="47"/>
      <c r="B964" s="41"/>
      <c r="C964" s="47"/>
      <c r="D964" s="47"/>
      <c r="E964" s="47"/>
    </row>
    <row r="965" spans="1:5" ht="15.75" customHeight="1" x14ac:dyDescent="0.25">
      <c r="A965" s="47"/>
      <c r="B965" s="41"/>
      <c r="C965" s="47"/>
      <c r="D965" s="47"/>
      <c r="E965" s="47"/>
    </row>
    <row r="966" spans="1:5" ht="15.75" customHeight="1" x14ac:dyDescent="0.25">
      <c r="A966" s="47"/>
      <c r="B966" s="41"/>
      <c r="C966" s="47"/>
      <c r="D966" s="47"/>
      <c r="E966" s="47"/>
    </row>
    <row r="967" spans="1:5" ht="15.75" customHeight="1" x14ac:dyDescent="0.25">
      <c r="A967" s="47"/>
      <c r="B967" s="41"/>
      <c r="C967" s="47"/>
      <c r="D967" s="47"/>
      <c r="E967" s="47"/>
    </row>
    <row r="968" spans="1:5" ht="15.75" customHeight="1" x14ac:dyDescent="0.25">
      <c r="A968" s="47"/>
      <c r="B968" s="41"/>
      <c r="C968" s="47"/>
      <c r="D968" s="47"/>
      <c r="E968" s="47"/>
    </row>
    <row r="969" spans="1:5" ht="15.75" customHeight="1" x14ac:dyDescent="0.25">
      <c r="A969" s="47"/>
      <c r="B969" s="41"/>
      <c r="C969" s="47"/>
      <c r="D969" s="47"/>
      <c r="E969" s="47"/>
    </row>
    <row r="970" spans="1:5" ht="15.75" customHeight="1" x14ac:dyDescent="0.25">
      <c r="A970" s="47"/>
      <c r="B970" s="41"/>
      <c r="C970" s="47"/>
      <c r="D970" s="47"/>
      <c r="E970" s="47"/>
    </row>
    <row r="971" spans="1:5" ht="15.75" customHeight="1" x14ac:dyDescent="0.25">
      <c r="A971" s="47"/>
      <c r="B971" s="41"/>
      <c r="C971" s="47"/>
      <c r="D971" s="47"/>
      <c r="E971" s="47"/>
    </row>
    <row r="972" spans="1:5" ht="15.75" customHeight="1" x14ac:dyDescent="0.25">
      <c r="A972" s="47"/>
      <c r="B972" s="41"/>
      <c r="C972" s="47"/>
      <c r="D972" s="47"/>
      <c r="E972" s="47"/>
    </row>
    <row r="973" spans="1:5" ht="15.75" customHeight="1" x14ac:dyDescent="0.25">
      <c r="A973" s="47"/>
      <c r="B973" s="41"/>
      <c r="C973" s="47"/>
      <c r="D973" s="47"/>
      <c r="E973" s="47"/>
    </row>
    <row r="974" spans="1:5" ht="15.75" customHeight="1" x14ac:dyDescent="0.25">
      <c r="A974" s="47"/>
      <c r="B974" s="41"/>
      <c r="C974" s="47"/>
      <c r="D974" s="47"/>
      <c r="E974" s="47"/>
    </row>
    <row r="975" spans="1:5" ht="15.75" customHeight="1" x14ac:dyDescent="0.25">
      <c r="A975" s="47"/>
      <c r="B975" s="41"/>
      <c r="C975" s="47"/>
      <c r="D975" s="47"/>
      <c r="E975" s="47"/>
    </row>
    <row r="976" spans="1:5" ht="15.75" customHeight="1" x14ac:dyDescent="0.25">
      <c r="A976" s="47"/>
      <c r="B976" s="41"/>
      <c r="C976" s="47"/>
      <c r="D976" s="47"/>
      <c r="E976" s="47"/>
    </row>
    <row r="977" spans="1:5" ht="15.75" customHeight="1" x14ac:dyDescent="0.25">
      <c r="A977" s="47"/>
      <c r="B977" s="41"/>
      <c r="C977" s="47"/>
      <c r="D977" s="47"/>
      <c r="E977" s="47"/>
    </row>
    <row r="978" spans="1:5" ht="15.75" customHeight="1" x14ac:dyDescent="0.25">
      <c r="A978" s="47"/>
      <c r="B978" s="41"/>
      <c r="C978" s="47"/>
      <c r="D978" s="47"/>
      <c r="E978" s="47"/>
    </row>
    <row r="979" spans="1:5" ht="15.75" customHeight="1" x14ac:dyDescent="0.25">
      <c r="A979" s="47"/>
      <c r="B979" s="41"/>
      <c r="C979" s="47"/>
      <c r="D979" s="47"/>
      <c r="E979" s="47"/>
    </row>
    <row r="980" spans="1:5" ht="15.75" customHeight="1" x14ac:dyDescent="0.25">
      <c r="A980" s="47"/>
      <c r="B980" s="41"/>
      <c r="C980" s="47"/>
      <c r="D980" s="47"/>
      <c r="E980" s="47"/>
    </row>
    <row r="981" spans="1:5" ht="15.75" customHeight="1" x14ac:dyDescent="0.25">
      <c r="A981" s="47"/>
      <c r="B981" s="41"/>
      <c r="C981" s="47"/>
      <c r="D981" s="47"/>
      <c r="E981" s="47"/>
    </row>
    <row r="982" spans="1:5" ht="15.75" customHeight="1" x14ac:dyDescent="0.25">
      <c r="A982" s="47"/>
      <c r="B982" s="41"/>
      <c r="C982" s="47"/>
      <c r="D982" s="47"/>
      <c r="E982" s="47"/>
    </row>
    <row r="983" spans="1:5" ht="15.75" customHeight="1" x14ac:dyDescent="0.25">
      <c r="A983" s="47"/>
      <c r="B983" s="41"/>
      <c r="C983" s="47"/>
      <c r="D983" s="47"/>
      <c r="E983" s="47"/>
    </row>
    <row r="984" spans="1:5" ht="15.75" customHeight="1" x14ac:dyDescent="0.25">
      <c r="A984" s="47"/>
      <c r="B984" s="41"/>
      <c r="C984" s="47"/>
      <c r="D984" s="47"/>
      <c r="E984" s="47"/>
    </row>
    <row r="985" spans="1:5" ht="15.75" customHeight="1" x14ac:dyDescent="0.25">
      <c r="A985" s="47"/>
      <c r="B985" s="41"/>
      <c r="C985" s="47"/>
      <c r="D985" s="47"/>
      <c r="E985" s="47"/>
    </row>
    <row r="986" spans="1:5" ht="15.75" customHeight="1" x14ac:dyDescent="0.25">
      <c r="A986" s="47"/>
      <c r="B986" s="41"/>
      <c r="C986" s="47"/>
      <c r="D986" s="47"/>
      <c r="E986" s="47"/>
    </row>
    <row r="987" spans="1:5" ht="15.75" customHeight="1" x14ac:dyDescent="0.25">
      <c r="A987" s="47"/>
      <c r="B987" s="41"/>
      <c r="C987" s="47"/>
      <c r="D987" s="47"/>
      <c r="E987" s="47"/>
    </row>
    <row r="988" spans="1:5" ht="15.75" customHeight="1" x14ac:dyDescent="0.25">
      <c r="A988" s="47"/>
      <c r="B988" s="41"/>
      <c r="C988" s="47"/>
      <c r="D988" s="47"/>
      <c r="E988" s="47"/>
    </row>
    <row r="989" spans="1:5" ht="15.75" customHeight="1" x14ac:dyDescent="0.25">
      <c r="A989" s="47"/>
      <c r="B989" s="41"/>
      <c r="C989" s="47"/>
      <c r="D989" s="47"/>
      <c r="E989" s="47"/>
    </row>
    <row r="990" spans="1:5" ht="15.75" customHeight="1" x14ac:dyDescent="0.25">
      <c r="A990" s="47"/>
      <c r="B990" s="41"/>
      <c r="C990" s="47"/>
      <c r="D990" s="47"/>
      <c r="E990" s="47"/>
    </row>
    <row r="991" spans="1:5" ht="15.75" customHeight="1" x14ac:dyDescent="0.25">
      <c r="A991" s="47"/>
      <c r="B991" s="41"/>
      <c r="C991" s="47"/>
      <c r="D991" s="47"/>
      <c r="E991" s="47"/>
    </row>
    <row r="992" spans="1:5" ht="15.75" customHeight="1" x14ac:dyDescent="0.25">
      <c r="A992" s="47"/>
      <c r="B992" s="41"/>
      <c r="C992" s="47"/>
      <c r="D992" s="47"/>
      <c r="E992" s="47"/>
    </row>
    <row r="993" spans="1:5" ht="15.75" customHeight="1" x14ac:dyDescent="0.25">
      <c r="A993" s="47"/>
      <c r="B993" s="41"/>
      <c r="C993" s="47"/>
      <c r="D993" s="47"/>
      <c r="E993" s="47"/>
    </row>
    <row r="994" spans="1:5" ht="15.75" customHeight="1" x14ac:dyDescent="0.25">
      <c r="A994" s="47"/>
      <c r="B994" s="41"/>
      <c r="C994" s="47"/>
      <c r="D994" s="47"/>
      <c r="E994" s="47"/>
    </row>
    <row r="995" spans="1:5" ht="15.75" customHeight="1" x14ac:dyDescent="0.25">
      <c r="A995" s="47"/>
      <c r="B995" s="41"/>
      <c r="C995" s="47"/>
      <c r="D995" s="47"/>
      <c r="E995" s="47"/>
    </row>
    <row r="996" spans="1:5" ht="15.75" customHeight="1" x14ac:dyDescent="0.25">
      <c r="A996" s="47"/>
      <c r="B996" s="41"/>
      <c r="C996" s="47"/>
      <c r="D996" s="47"/>
      <c r="E996" s="47"/>
    </row>
    <row r="997" spans="1:5" ht="15.75" customHeight="1" x14ac:dyDescent="0.25">
      <c r="A997" s="47"/>
      <c r="B997" s="41"/>
      <c r="C997" s="47"/>
      <c r="D997" s="47"/>
      <c r="E997" s="47"/>
    </row>
    <row r="998" spans="1:5" ht="15.75" customHeight="1" x14ac:dyDescent="0.25">
      <c r="A998" s="47"/>
      <c r="B998" s="41"/>
      <c r="C998" s="47"/>
      <c r="D998" s="47"/>
      <c r="E998" s="47"/>
    </row>
    <row r="999" spans="1:5" ht="15.75" customHeight="1" x14ac:dyDescent="0.25">
      <c r="A999" s="47"/>
      <c r="B999" s="41"/>
      <c r="C999" s="47"/>
      <c r="D999" s="47"/>
      <c r="E999" s="47"/>
    </row>
    <row r="1000" spans="1:5" ht="15.75" customHeight="1" x14ac:dyDescent="0.25">
      <c r="A1000" s="47"/>
      <c r="B1000" s="41"/>
      <c r="C1000" s="47"/>
      <c r="D1000" s="47"/>
      <c r="E1000" s="47"/>
    </row>
    <row r="1001" spans="1:5" ht="15.75" customHeight="1" x14ac:dyDescent="0.25">
      <c r="A1001" s="47"/>
      <c r="B1001" s="41"/>
      <c r="C1001" s="47"/>
      <c r="D1001" s="47"/>
      <c r="E1001" s="47"/>
    </row>
  </sheetData>
  <sheetProtection algorithmName="SHA-512" hashValue="AnwG3khvOVu7zRMU1cr65Srho4PsyrH/jvobMcnAeJMzhn1DTTbU9+CYZwd9iMwo9JCZ1FbK/BMvk7O32zpOqw==" saltValue="GOZvPfNS78oh8f+ktekQYw==" spinCount="100000" sheet="1" objects="1" scenarios="1" selectLockedCells="1" sort="0" autoFilter="0" selectUnlockedCells="1"/>
  <autoFilter ref="A5:E743"/>
  <mergeCells count="1">
    <mergeCell ref="C1:D3"/>
  </mergeCells>
  <hyperlinks>
    <hyperlink ref="D6" r:id="rId1" display="http://waeberhms.ch/"/>
    <hyperlink ref="D7" r:id="rId2" display="http://packaging.ch/"/>
    <hyperlink ref="D8" r:id="rId3" display="http://kurt-eichenberger.ch/"/>
    <hyperlink ref="D9" r:id="rId4" display="http://fiedler.ch/"/>
    <hyperlink ref="D10" r:id="rId5" display="http://universo.ch/"/>
    <hyperlink ref="D11" r:id="rId6" display="http://imi-swiss.ch/"/>
    <hyperlink ref="D12" r:id="rId7" display="http://imi-swiss.ch/"/>
    <hyperlink ref="D13" r:id="rId8" display="http://letempsmanufacture.ch/"/>
    <hyperlink ref="D14" r:id="rId9" display="http://letempsmanufacture.ch/"/>
    <hyperlink ref="D15" r:id="rId10" display="http://letempsmanufacture.ch/"/>
    <hyperlink ref="D16" r:id="rId11" display="http://letempsmanufacture.ch/"/>
    <hyperlink ref="D17" r:id="rId12" display="http://innopac.ch/"/>
    <hyperlink ref="D18" r:id="rId13" display="http://fraporlux.com/"/>
    <hyperlink ref="D19" r:id="rId14" display="http://salanitro.ch/"/>
    <hyperlink ref="D20" r:id="rId15" display="http://metallique.ch/"/>
    <hyperlink ref="D21" r:id="rId16" display="http://complitime.ch/"/>
    <hyperlink ref="D22" r:id="rId17" display="http://dexel.ch/"/>
    <hyperlink ref="D23" r:id="rId18" display="http://dexel.ch/"/>
    <hyperlink ref="D24" r:id="rId19" display="http://dexel.ch/"/>
    <hyperlink ref="D25" r:id="rId20" display="http://dexel.ch/"/>
    <hyperlink ref="D26" r:id="rId21" display="http://montremo.ch/"/>
    <hyperlink ref="D27" r:id="rId22" display="http://artecad.ch/"/>
    <hyperlink ref="D28" r:id="rId23" display="http://oread.ch/"/>
    <hyperlink ref="D29" r:id="rId24" display="http://oread.ch/"/>
    <hyperlink ref="D30" r:id="rId25" display="http://lapratique.fr/"/>
    <hyperlink ref="D31" r:id="rId26" display="http://vauchermanufacture.ch/"/>
    <hyperlink ref="D32" r:id="rId27" display="http://vauchermanufacture.ch/"/>
    <hyperlink ref="D33" r:id="rId28" display="http://vauchermanufacture.ch/"/>
    <hyperlink ref="D34" r:id="rId29" display="http://emaillierie-vosgienne.fr/"/>
    <hyperlink ref="D35" r:id="rId30" display="http://centagora.com/"/>
    <hyperlink ref="D36" r:id="rId31" display="http://horlyne.ch/"/>
    <hyperlink ref="D37" r:id="rId32" display="http://horlyne.ch/"/>
    <hyperlink ref="D38" r:id="rId33" display="http://westpack.fr/"/>
    <hyperlink ref="D39" r:id="rId34" display="http://packagingb2b.ch/"/>
    <hyperlink ref="D40" r:id="rId35" display="http://outils-horloger.de/"/>
    <hyperlink ref="D41" r:id="rId36" display="http://leser.de/"/>
    <hyperlink ref="D42" r:id="rId37" display="http://sk-watchparts.com/"/>
    <hyperlink ref="D43" r:id="rId38" display="http://sk-watchparts.com/"/>
    <hyperlink ref="D44" r:id="rId39" display="http://sk-watchparts.com/"/>
    <hyperlink ref="D45" r:id="rId40" display="http://t-technology.ch/"/>
    <hyperlink ref="D46" r:id="rId41" display="http://glanzmann.ch/"/>
    <hyperlink ref="D47" r:id="rId42" display="http://aiguilla.ch/"/>
    <hyperlink ref="D48" r:id="rId43" display="http://technocutsa.ch/"/>
    <hyperlink ref="D49" r:id="rId44" display="http://taratec.ch/"/>
    <hyperlink ref="D50" r:id="rId45" display="http://modelgroup.com/"/>
    <hyperlink ref="D51" r:id="rId46" display="http://taratec.ch/"/>
    <hyperlink ref="D52" r:id="rId47" display="http://prototec.ch/"/>
    <hyperlink ref="D53" r:id="rId48" display="http://ajs-production.ch/"/>
    <hyperlink ref="D54" r:id="rId49" display="http://systech-analytics.com/"/>
    <hyperlink ref="D55" r:id="rId50" display="http://systech-analytics.com/"/>
    <hyperlink ref="D56" r:id="rId51" display="http://ajs-production.ch/"/>
    <hyperlink ref="D57" r:id="rId52" display="http://ajs-production.ch/"/>
    <hyperlink ref="D58" r:id="rId53" display="http://ajs-production.ch/"/>
    <hyperlink ref="D59" r:id="rId54" display="http://gecoh.ch/"/>
    <hyperlink ref="D60" r:id="rId55" display="http://gecoh.ch/"/>
    <hyperlink ref="D61" r:id="rId56" display="http://gecoh.ch/"/>
    <hyperlink ref="D62" r:id="rId57" display="http://gecoh.ch/"/>
    <hyperlink ref="D63" r:id="rId58" display="http://lajouxperret.com/"/>
    <hyperlink ref="D64" r:id="rId59" display="http://gmgc.ch/"/>
    <hyperlink ref="D65" r:id="rId60" display="http://gva-montres.ch/"/>
    <hyperlink ref="D66" r:id="rId61" display="http://gva-montres.ch/"/>
    <hyperlink ref="D67" r:id="rId62" display="http://gva-montres.ch/"/>
    <hyperlink ref="D68" r:id="rId63" display="http://gva-montres.ch/"/>
    <hyperlink ref="D69" r:id="rId64" display="http://gva-montres.ch/"/>
    <hyperlink ref="D70" r:id="rId65" display="http://swisstp.com/"/>
    <hyperlink ref="D71" r:id="rId66" display="http://sellita.ch/"/>
    <hyperlink ref="D72" r:id="rId67" display="http://monyco.ch/"/>
    <hyperlink ref="D73" r:id="rId68" display="http://precicomp.ch/"/>
    <hyperlink ref="D74" r:id="rId69" display="http://precicomp.ch/"/>
    <hyperlink ref="D75" r:id="rId70" display="http://regence-production.ch/"/>
    <hyperlink ref="D76" r:id="rId71" display="http://regence-production.ch/"/>
    <hyperlink ref="D77" r:id="rId72" display="http://jost-verschluesse.de/"/>
    <hyperlink ref="D78" r:id="rId73" display="http://cador.de/"/>
    <hyperlink ref="D79" r:id="rId74" display="http://groh-ripp.de/"/>
    <hyperlink ref="D80" r:id="rId75" display="http://groh-ripp.de/"/>
    <hyperlink ref="D81" r:id="rId76" display="http://ickler.de/"/>
    <hyperlink ref="D82" r:id="rId77" display="http://watchparts.de/"/>
    <hyperlink ref="D83" r:id="rId78" display="http://watchparts.de/"/>
    <hyperlink ref="D84" r:id="rId79" display="http://schaetzle-zifferblaetter.de/"/>
    <hyperlink ref="D85" r:id="rId80" display="http://rp-uhrgehaeuse.de/"/>
    <hyperlink ref="D86" r:id="rId81" display="http://schaetzle-zifferblaetter.de/"/>
    <hyperlink ref="D87" r:id="rId82" display="http://kaufmann.de/"/>
    <hyperlink ref="D88" r:id="rId83" display="http://lebraceletfrancais.fr/"/>
    <hyperlink ref="D89" r:id="rId84" display="http://jlburdet.com/"/>
    <hyperlink ref="D90" r:id="rId85" display="http://jlburdet.com/"/>
    <hyperlink ref="D91" r:id="rId86" display="http://jlburdet.com/"/>
    <hyperlink ref="D92" r:id="rId87" display="http://fralsen.com/"/>
    <hyperlink ref="D93" r:id="rId88" display="http://abpparis.fr/"/>
    <hyperlink ref="D94" r:id="rId89" display="http://camillefournet.com/"/>
    <hyperlink ref="D95" r:id="rId90" display="http://groupe-creations-perrin.fr/"/>
    <hyperlink ref="D96" r:id="rId91" display="http://jean-rousseau.com/"/>
    <hyperlink ref="D97" r:id="rId92" display="http://scarlett-bracelets-paris.com/"/>
    <hyperlink ref="D98" r:id="rId93" display="http://atelierthibot.com/"/>
    <hyperlink ref="D99" r:id="rId94" display="http://westpack.fr/"/>
    <hyperlink ref="D100" r:id="rId95" display="http://leser.de/"/>
    <hyperlink ref="D101" r:id="rId96" display="http://atelier-romane.fr/"/>
    <hyperlink ref="D102" r:id="rId97" display="http://fleurus.fr/"/>
    <hyperlink ref="D103" r:id="rId98" display="http://sibra-manufacture.fr/"/>
    <hyperlink ref="D104" r:id="rId99" display="http://montrichardwatch.com/"/>
    <hyperlink ref="D105" r:id="rId100" display="http://montrichardwatch.com/"/>
    <hyperlink ref="D106" r:id="rId101" display="http://kronoswelt.de/"/>
    <hyperlink ref="D107" r:id="rId102" display="http://cwrnh.com/"/>
    <hyperlink ref="D108" r:id="rId103" display="http://watchdials.com/"/>
    <hyperlink ref="D109" r:id="rId104" display="http://aaubry.ch/"/>
    <hyperlink ref="D110" r:id="rId105" display="http://admh.ch/"/>
    <hyperlink ref="D111" r:id="rId106" display="http://tell-softwares.ch/"/>
    <hyperlink ref="D112" r:id="rId107" display="http://alfaset.ch/"/>
    <hyperlink ref="D114" r:id="rId108" display="http://arikmediagroup.it/"/>
    <hyperlink ref="D115" r:id="rId109" display="http://astuto.ch/"/>
    <hyperlink ref="D116" r:id="rId110" display="http://atokalpa.ch/"/>
    <hyperlink ref="D118" r:id="rId111" display="http://azurea.ch/"/>
    <hyperlink ref="D119" r:id="rId112" display="http://bf-tech.ch/"/>
    <hyperlink ref="D120" r:id="rId113" display="http://bandi-sa.ch/"/>
    <hyperlink ref="D121" r:id="rId114" display="http://bandi-sa.ch/"/>
    <hyperlink ref="D122" r:id="rId115" display="http://bandi-sa.ch/"/>
    <hyperlink ref="D125" r:id="rId116" display="http://bonettointurini.it/"/>
    <hyperlink ref="D126" r:id="rId117" display="http://boucledor.com/"/>
    <hyperlink ref="D127" r:id="rId118" display="http://protexo.ch/"/>
    <hyperlink ref="D128" r:id="rId119" display="http://braloba.ch/"/>
    <hyperlink ref="D129" r:id="rId120" display="http://brasport.com/"/>
    <hyperlink ref="D130" r:id="rId121" display="http://brogioli.ch/"/>
    <hyperlink ref="D131" r:id="rId122" display="http://brogioli.ch/"/>
    <hyperlink ref="D132" r:id="rId123" display="http://benchalist.com/"/>
    <hyperlink ref="D133" r:id="rId124" display="http://cadranor.ch/"/>
    <hyperlink ref="D135" r:id="rId125" display="http://capsa.ch/"/>
    <hyperlink ref="D136" r:id="rId126" display="http://carredebene.free.fr/"/>
    <hyperlink ref="D137" r:id="rId127" display="http://cdf-emballage.ch/"/>
    <hyperlink ref="D138" r:id="rId128" display="http://dahlinger.com/"/>
    <hyperlink ref="D139" r:id="rId129" display="http://chatelain.ch/"/>
    <hyperlink ref="D140" r:id="rId130" display="http://cheval-freres.fr/"/>
    <hyperlink ref="D143" r:id="rId131" display="http://cmtrickenbach.com/"/>
    <hyperlink ref="D144" r:id="rId132" display="http://cofima-france.com/"/>
    <hyperlink ref="D145" r:id="rId133" display="http://coloral.ch/"/>
    <hyperlink ref="D146" r:id="rId134" display="http://coloral.ch/"/>
    <hyperlink ref="D147" r:id="rId135" display="http://projets-youhr.ch/"/>
    <hyperlink ref="D148" r:id="rId136" display="http://uhrteil.ch/"/>
    <hyperlink ref="D149" r:id="rId137" display="http://uhrteil.ch/"/>
    <hyperlink ref="D150" r:id="rId138" display="http://absaphir.com/"/>
    <hyperlink ref="D151" r:id="rId139" display="http://absaphir.com/"/>
    <hyperlink ref="D152" r:id="rId140" display="http://comblemine.ch/"/>
    <hyperlink ref="D153" r:id="rId141" display="http://conceptowatch.com/"/>
    <hyperlink ref="D154" r:id="rId142" display="http://conceptowatch.com/"/>
    <hyperlink ref="D155" r:id="rId143" display="http://corium-developpement.fr/"/>
    <hyperlink ref="D156" r:id="rId144" display="http://cornue-cie.ch/"/>
    <hyperlink ref="D157" r:id="rId145" display="http://cornue-cie.ch/"/>
    <hyperlink ref="D158" r:id="rId146" display="http://crelierfils.ch/"/>
    <hyperlink ref="D159" r:id="rId147" display="http://cyberis.ch/"/>
    <hyperlink ref="D162" r:id="rId148" display="http://decobar.ch/"/>
    <hyperlink ref="D163" r:id="rId149" display="http://decors-guilloches.ch/"/>
    <hyperlink ref="D164" r:id="rId150" display="http://decotechsa.ch/"/>
    <hyperlink ref="D165" r:id="rId151" display="http://decovi.ch/"/>
    <hyperlink ref="D166" r:id="rId152" display="http://detech.ch/"/>
    <hyperlink ref="D167" r:id="rId153" display="http://detech.ch/"/>
    <hyperlink ref="D168" r:id="rId154" display="http://diamaze.ch/"/>
    <hyperlink ref="D169" r:id="rId155" display="http://diamaze.ch/"/>
    <hyperlink ref="D170" r:id="rId156" display="http://diamaze.ch/"/>
    <hyperlink ref="D171" r:id="rId157" display="http://dimexon.com/"/>
    <hyperlink ref="D172" r:id="rId158" display="http://dixicylindre.com/"/>
    <hyperlink ref="D173" r:id="rId159" display="http://dprm.ch/"/>
    <hyperlink ref="D174" r:id="rId160" display="http://dprm.ch/"/>
    <hyperlink ref="D176" r:id="rId161" display="http://injector.ch/"/>
    <hyperlink ref="D178" r:id="rId162" display="http://dubois-depraz.ch/"/>
    <hyperlink ref="D180" r:id="rId163" display="http://mdwatch.ch/"/>
    <hyperlink ref="D181" r:id="rId164" display="http://mdwatch.ch/"/>
    <hyperlink ref="D182" r:id="rId165" display="http://mdwatch.ch/"/>
    <hyperlink ref="D183" r:id="rId166" display="http://mdwatch.ch/"/>
    <hyperlink ref="D184" r:id="rId167" display="http://mdwatch.ch/"/>
    <hyperlink ref="D185" r:id="rId168" display="http://mdwatch.ch/"/>
    <hyperlink ref="D186" r:id="rId169" display="http://dynafer.ch/"/>
    <hyperlink ref="D187" r:id="rId170" display="http://easydec.ch/"/>
    <hyperlink ref="D188" r:id="rId171" display="http://elfix-production.ch/"/>
    <hyperlink ref="D189" r:id="rId172" display="http://elfix-production.ch/"/>
    <hyperlink ref="D190" r:id="rId173" display="http://elwin.ch/"/>
    <hyperlink ref="D191" r:id="rId174" display="http://roosemballages.ch/"/>
    <hyperlink ref="D192" r:id="rId175" display="http://eterna-movement.com/"/>
    <hyperlink ref="D193" r:id="rId176" display="http://empsa.ch/"/>
    <hyperlink ref="D194" r:id="rId177" display="http://erbas.ch/"/>
    <hyperlink ref="D195" r:id="rId178" display="http://erma-sa.ch/"/>
    <hyperlink ref="D196" r:id="rId179" display="http://estima.ch/"/>
    <hyperlink ref="D197" r:id="rId180" display="http://fabhor.ch/"/>
    <hyperlink ref="D198" r:id="rId181" display="http://fabhor.ch/"/>
    <hyperlink ref="D199" r:id="rId182" display="http://feller-sa.ch/"/>
    <hyperlink ref="D200" r:id="rId183" display="http://fimmsa.ch/"/>
    <hyperlink ref="D201" r:id="rId184" display="http://fimmsa.ch/"/>
    <hyperlink ref="D202" r:id="rId185" display="http://fimmsa.ch/"/>
    <hyperlink ref="D203" r:id="rId186" display="http://gpfstraps.com/"/>
    <hyperlink ref="D204" r:id="rId187" display="http://gainerie91.com/"/>
    <hyperlink ref="D205" r:id="rId188" display="http://gasser-jewels.ch/"/>
    <hyperlink ref="D207" r:id="rId189" display="http://gemmes-tech.ch/"/>
    <hyperlink ref="D208" r:id="rId190" display="http://generaleressorts.ch/"/>
    <hyperlink ref="D209" r:id="rId191" display="http://gpetitjean.ch/"/>
    <hyperlink ref="D210" r:id="rId192" display="http://gil-sertissage.ch/"/>
    <hyperlink ref="D211" r:id="rId193" display="http://groupdaems.com/"/>
    <hyperlink ref="D212" r:id="rId194" display="http://groupdaems.com/"/>
    <hyperlink ref="D213" r:id="rId195" display="http://groupdaems.com/"/>
    <hyperlink ref="D214" r:id="rId196" display="http://groupdaems.com/"/>
    <hyperlink ref="D215" r:id="rId197" display="http://acrotech.ch/"/>
    <hyperlink ref="D217" r:id="rId198" display="http://hdegroup.in/"/>
    <hyperlink ref="D218" r:id="rId199" display="http://hardex.fr/"/>
    <hyperlink ref="D219" r:id="rId200" display="http://hauselmann.ch/"/>
    <hyperlink ref="D220" r:id="rId201" display="http://helios-ac.ch/"/>
    <hyperlink ref="D221" r:id="rId202" display="http://heptaswiss.ch/"/>
    <hyperlink ref="D223" r:id="rId203" display="http://hirschag.com/"/>
    <hyperlink ref="D224" r:id="rId204" display="http://hirschag.com/"/>
    <hyperlink ref="D225" r:id="rId205" display="http://hirschag.com/"/>
    <hyperlink ref="D226" r:id="rId206" display="http://hl-technology.ch/"/>
    <hyperlink ref="D227" r:id="rId207" display="http://schildwatches.ch/"/>
    <hyperlink ref="D228" r:id="rId208" display="http://hurni.ch/"/>
    <hyperlink ref="D229" r:id="rId209" display="http://imhsa.ch/"/>
    <hyperlink ref="D230" r:id="rId210" display="http://impulsionsa.com/"/>
    <hyperlink ref="D231" r:id="rId211" display="http://incabloc.ch/"/>
    <hyperlink ref="D232" r:id="rId212" display="http://interstrap.fr/"/>
    <hyperlink ref="D233" r:id="rId213" display="http://iseotec.ch/"/>
    <hyperlink ref="D234" r:id="rId214" display="http://iseotec.ch/"/>
    <hyperlink ref="D235" r:id="rId215" display="http://iseotec.ch/"/>
    <hyperlink ref="D236" r:id="rId216" display="http://isoswiss.ch/"/>
    <hyperlink ref="D237" r:id="rId217" display="http://jeanstar.ch/"/>
    <hyperlink ref="D239" r:id="rId218" display="http://kif-parechoc.ch/"/>
    <hyperlink ref="D240" r:id="rId219" display="http://kronoshorlogerie.ch/"/>
    <hyperlink ref="D241" r:id="rId220" display="http://kundertsa.ch/"/>
    <hyperlink ref="D242" r:id="rId221" display="http://kyburz-cie.ch/"/>
    <hyperlink ref="D243" r:id="rId222" display="http://mfmsa.ch/"/>
    <hyperlink ref="D244" r:id="rId223" display="http://lapierrette.ch/"/>
    <hyperlink ref="D245" r:id="rId224" display="http://groupe-fmindustries-sycrilor.ch/"/>
    <hyperlink ref="D246" r:id="rId225" display="http://mercier-sa.ch/"/>
    <hyperlink ref="D247" r:id="rId226" display="http://leathertime.ch/"/>
    <hyperlink ref="D248" r:id="rId227" display="http://sarl-leboeuf.com/"/>
    <hyperlink ref="D249" r:id="rId228" display="http://labsa.ch/"/>
    <hyperlink ref="D250" r:id="rId229" display="http://leesa.ch/"/>
    <hyperlink ref="D251" r:id="rId230" display="http://leschot.ch/"/>
    <hyperlink ref="D252" r:id="rId231" display="http://licalzi.ch/"/>
    <hyperlink ref="D253" r:id="rId232" display="http://lic-oostende.be/"/>
    <hyperlink ref="D254" r:id="rId233" display="http://lic-oostende.be/"/>
    <hyperlink ref="D255" r:id="rId234" display="http://luxe-swiss.com/"/>
    <hyperlink ref="D256" r:id="rId235" display="http://lucrin.com/"/>
    <hyperlink ref="D257" r:id="rId236" display="http://lucrin.com/"/>
    <hyperlink ref="D258" r:id="rId237" display="http://rctritec.com/"/>
    <hyperlink ref="D259" r:id="rId238" display="http://rmagnin.ch/"/>
    <hyperlink ref="D260" r:id="rId239" display="http://rmagnin.ch/"/>
    <hyperlink ref="D261" r:id="rId240" display="http://rmagnin.ch/"/>
    <hyperlink ref="D262" r:id="rId241" display="http://thegembank.com/"/>
    <hyperlink ref="D263" r:id="rId242" display="http://mecalex.ch/"/>
    <hyperlink ref="D264" r:id="rId243" display="http://meroz-ressorts.com/"/>
    <hyperlink ref="D265" r:id="rId244" display="http://merusa.ch/"/>
    <hyperlink ref="D266" r:id="rId245" display="http://mestel.ch/"/>
    <hyperlink ref="D267" r:id="rId246" display="http://mestel.ch/"/>
    <hyperlink ref="D268" r:id="rId247" display="http://mfm-sa.ch/"/>
    <hyperlink ref="D269" r:id="rId248" display="http://mhcsa.com/"/>
    <hyperlink ref="D270" r:id="rId249" display="http://micrdecsa.ch/"/>
    <hyperlink ref="D271" r:id="rId250" display="http://micro-finish.ch/"/>
    <hyperlink ref="D273" r:id="rId251" display="http://mikisagems.com/"/>
    <hyperlink ref="D276" r:id="rId252" display="http://palladiumag.ch/"/>
    <hyperlink ref="D277" r:id="rId253" display="http://palladiumag.ch/"/>
    <hyperlink ref="D278" r:id="rId254" display="http://palladiumag.ch/"/>
    <hyperlink ref="D279" r:id="rId255" display="http://mlv-sarl.ch/"/>
    <hyperlink ref="D280" r:id="rId256" display="http://morellatostraps.com/"/>
    <hyperlink ref="D281" r:id="rId257" display="http://mpsag.com/"/>
    <hyperlink ref="D282" r:id="rId258" display="http://mtssa.ch/"/>
    <hyperlink ref="D283" r:id="rId259" display="http://multicuirs.ch/"/>
    <hyperlink ref="D284" r:id="rId260" display="http://nchsa.ch/"/>
    <hyperlink ref="D285" r:id="rId261" display="http://nchsa.ch/"/>
    <hyperlink ref="D286" r:id="rId262" display="http://nevacril.com/"/>
    <hyperlink ref="D287" r:id="rId263" display="http://newingenia.ch/"/>
    <hyperlink ref="D288" r:id="rId264" display="http://nirugroup.com/"/>
    <hyperlink ref="D289" r:id="rId265" display="http://norimat.com/"/>
    <hyperlink ref="D290" r:id="rId266" display="http://novo-cristal.ch/"/>
    <hyperlink ref="D291" r:id="rId267" display="http://oliviervaucher.ch/"/>
    <hyperlink ref="D292" r:id="rId268" display="http://opal-creations.ch/"/>
    <hyperlink ref="D293" r:id="rId269" display="http://opar.it/"/>
    <hyperlink ref="D294" r:id="rId270" display="http://opar.it/"/>
    <hyperlink ref="D295" r:id="rId271" display="http://conceptowatch.ch/"/>
    <hyperlink ref="D296" r:id="rId272" display="http://orma.ch/"/>
    <hyperlink ref="D297" r:id="rId273" display="http://packing91.ch/"/>
    <hyperlink ref="D298" r:id="rId274" display="http://opal-creations.ch/"/>
    <hyperlink ref="D300" r:id="rId275" display="http://pibor.ch/"/>
    <hyperlink ref="D301" r:id="rId276" display="http://pierhor.ch/"/>
    <hyperlink ref="D302" r:id="rId277" display="http://plac-etal.ch/"/>
    <hyperlink ref="D303" r:id="rId278" display="http://paspaq.ch/"/>
    <hyperlink ref="D304" r:id="rId279" display="http://politrempe.ch/"/>
    <hyperlink ref="D305" r:id="rId280" display="http://positivecoating.ch/"/>
    <hyperlink ref="D306" r:id="rId281" display="http://precision-engineering.ch/"/>
    <hyperlink ref="D307" r:id="rId282" display="http://printcolor.ch/"/>
    <hyperlink ref="D308" r:id="rId283" display="http://procutswiss.ch/"/>
    <hyperlink ref="D309" r:id="rId284" display="http://proform.ch/"/>
    <hyperlink ref="D310" r:id="rId285" display="http://progold.com/"/>
    <hyperlink ref="D311" r:id="rId286" display="http://promotionbracelets.eu/"/>
    <hyperlink ref="D312" r:id="rId287" display="http://promotionbracelets.eu/"/>
    <hyperlink ref="D313" r:id="rId288" display="http://proplatine.ch/"/>
    <hyperlink ref="D316" r:id="rId289" display="http://rmontavon.ch/"/>
    <hyperlink ref="D317" r:id="rId290" display="http://rdmanufacture.ch/"/>
    <hyperlink ref="D318" r:id="rId291" display="http://realise.ch/"/>
    <hyperlink ref="D319" r:id="rId292" display="http://grouperecomatic.ch/"/>
    <hyperlink ref="D320" r:id="rId293" display="http://regence-production.ch/"/>
    <hyperlink ref="D321" r:id="rId294" display="http://regence-production.ch/"/>
    <hyperlink ref="D322" r:id="rId295" display="http://relhdis.com/"/>
    <hyperlink ref="D323" r:id="rId296" display="http://ressortsduleman.ch/"/>
    <hyperlink ref="D324" r:id="rId297" display="http://ressortsindustriels.ch/"/>
    <hyperlink ref="D325" r:id="rId298" display="http://rhodior.com/"/>
    <hyperlink ref="D326" r:id="rId299" display="http://ricardorososa.ch/"/>
    <hyperlink ref="D327" r:id="rId300" display="http://ricardorososa.ch/"/>
    <hyperlink ref="D328" r:id="rId301" display="http://ricardorososa.ch/"/>
    <hyperlink ref="D329" r:id="rId302" display="http://roland-bailly.fr/"/>
    <hyperlink ref="D330" r:id="rId303" display="http://rsmsa.ch/"/>
    <hyperlink ref="D331" r:id="rId304" display="http://rsmsa.ch/"/>
    <hyperlink ref="D332" r:id="rId305" display="http://rsmsa.ch/"/>
    <hyperlink ref="D333" r:id="rId306" display="http://rsmsa.ch/"/>
    <hyperlink ref="D334" r:id="rId307" display="http://salin.it/"/>
    <hyperlink ref="D335" r:id="rId308" display="http://salin.it/"/>
    <hyperlink ref="D336" r:id="rId309" display="http://salin.it/"/>
    <hyperlink ref="D337" r:id="rId310" display="http://saphirproduct.ch/"/>
    <hyperlink ref="D338" r:id="rId311" display="http://scatoladeltempo.ch/"/>
    <hyperlink ref="D339" r:id="rId312" display="http://scatoladeltempo.ch/"/>
    <hyperlink ref="D340" r:id="rId313" display="http://schwab-feller.ch/"/>
    <hyperlink ref="D341" r:id="rId314" display="http://sercab.ch/"/>
    <hyperlink ref="D342" r:id="rId315" display="http://sertidiams.ch/"/>
    <hyperlink ref="D343" r:id="rId316" display="http://sigatec.ch/"/>
    <hyperlink ref="D344" r:id="rId317" display="http://singersa.ch/"/>
    <hyperlink ref="D345" r:id="rId318" display="http://singersa.ch/"/>
    <hyperlink ref="D346" r:id="rId319" display="http://sis-fr.com/"/>
    <hyperlink ref="D347" r:id="rId320" display="http://sis-fr.com/"/>
    <hyperlink ref="D348" r:id="rId321" display="http://sis-fr.com/"/>
    <hyperlink ref="D349" r:id="rId322" display="http://solvaxis.com/"/>
    <hyperlink ref="D350" r:id="rId323" display="http://staib.de/"/>
    <hyperlink ref="D351" r:id="rId324" display="http://stephan-net.com/"/>
    <hyperlink ref="D352" r:id="rId325" display="http://surcotec.ch/"/>
    <hyperlink ref="D353" r:id="rId326" display="http://surdez-mathey.ch/"/>
    <hyperlink ref="D354" r:id="rId327" display="http://surdez-mathey.ch/"/>
    <hyperlink ref="D355" r:id="rId328" display="http://surdez-mathey.ch/"/>
    <hyperlink ref="D356" r:id="rId329" display="http://sccsa.ch/"/>
    <hyperlink ref="D357" r:id="rId330" display="http://swissconception.com/"/>
    <hyperlink ref="D358" r:id="rId331" display="http://swissconception.com/"/>
    <hyperlink ref="D359" r:id="rId332" display="http://swissconception.com/"/>
    <hyperlink ref="D360" r:id="rId333" display="http://swissconception.com/"/>
    <hyperlink ref="D361" r:id="rId334" display="http://soprod.com/"/>
    <hyperlink ref="D362" r:id="rId335" display="http://smssa.ch/"/>
    <hyperlink ref="D368" r:id="rId336" display="http://swissoclock.ch/"/>
    <hyperlink ref="D369" r:id="rId337" display="http://swissoclock.ch/"/>
    <hyperlink ref="D370" r:id="rId338" display="http://swissoclock.ch/"/>
    <hyperlink ref="D371" r:id="rId339" display="http://syvaco.ch/"/>
    <hyperlink ref="D374" r:id="rId340" display="http://tec-ebauches.ch/"/>
    <hyperlink ref="D375" r:id="rId341" display="http://teca-print.com/"/>
    <hyperlink ref="D376" r:id="rId342" display="http://technew.ch/"/>
    <hyperlink ref="D378" r:id="rId343" display="http://technotime.com/"/>
    <hyperlink ref="D379" r:id="rId344" display="http://teloswatch.ch/"/>
    <hyperlink ref="D380" r:id="rId345" display="http://teloswatch.ch/"/>
    <hyperlink ref="D381" r:id="rId346" display="http://timeless-sa.ch/"/>
    <hyperlink ref="D382" r:id="rId347" display="http://timeless-sa.ch/"/>
    <hyperlink ref="D383" r:id="rId348" display="http://tsm.ch/"/>
    <hyperlink ref="D384" r:id="rId349" display="http://uch.fr/"/>
    <hyperlink ref="D385" r:id="rId350" display="http://uch.fr/"/>
    <hyperlink ref="D387" r:id="rId351" display="http://utilitysrl.eu/"/>
    <hyperlink ref="D388" r:id="rId352" display="http://valheure.ch/"/>
    <hyperlink ref="D389" r:id="rId353" display="http://valiance.ch/"/>
    <hyperlink ref="D390" r:id="rId354" display="http://valiance.ch/"/>
    <hyperlink ref="D392" r:id="rId355" display="http://vaudaux-ge.com/"/>
    <hyperlink ref="D394" r:id="rId356" display="http://vicro.ch/"/>
    <hyperlink ref="D395" r:id="rId357" display="http://vicro.ch/"/>
    <hyperlink ref="D396" r:id="rId358" display="http://vmdh.ch/"/>
    <hyperlink ref="D397" r:id="rId359" display="http://watchdec.com/"/>
    <hyperlink ref="D398" r:id="rId360" display="http://your-watch.ch/"/>
    <hyperlink ref="D399" r:id="rId361" display="http://your-watch.ch/"/>
    <hyperlink ref="D400" r:id="rId362" display="http://your-watch.ch/"/>
    <hyperlink ref="D401" r:id="rId363" display="http://your-watch.ch/"/>
    <hyperlink ref="D402" r:id="rId364" display="http://zedax.ch/"/>
    <hyperlink ref="D403" r:id="rId365" display="http://bergeon.ch/"/>
    <hyperlink ref="D404" r:id="rId366" display="http://horia.ch/"/>
    <hyperlink ref="D405" r:id="rId367" display="http://horotec.ch/"/>
    <hyperlink ref="D406" r:id="rId368" display="http://sandoz-fils.ch/"/>
    <hyperlink ref="D407" r:id="rId369" display="http://voh.ch/"/>
    <hyperlink ref="D408" r:id="rId370" display="http://bloesch.ch/"/>
    <hyperlink ref="D409" r:id="rId371" display="http://erbas.ch/"/>
    <hyperlink ref="D410" r:id="rId372" display="http://erbas.ch/"/>
    <hyperlink ref="D411" r:id="rId373" display="http://erbas.ch/"/>
    <hyperlink ref="D412" r:id="rId374" display="http://erbas.ch/"/>
    <hyperlink ref="D413" r:id="rId375" display="http://rafflestime.com/"/>
    <hyperlink ref="D414" r:id="rId376" display="http://rafflestime.com/"/>
    <hyperlink ref="D415" r:id="rId377" display="http://rafflestime.com/"/>
    <hyperlink ref="D416" r:id="rId378" display="http://helenarou.com/"/>
    <hyperlink ref="D417" r:id="rId379" display="http://helenarou.com/"/>
    <hyperlink ref="D418" r:id="rId380" display="http://helenarou.com/"/>
    <hyperlink ref="D419" r:id="rId381" display="http://helenarou.com/"/>
    <hyperlink ref="D420" r:id="rId382" display="http://helenarou.com/"/>
    <hyperlink ref="D421" r:id="rId383" display="http://christiangros.ch/"/>
    <hyperlink ref="D422" r:id="rId384" display="http://christiangros.ch/"/>
    <hyperlink ref="D423" r:id="rId385" display="http://christiangros.ch/"/>
    <hyperlink ref="D424" r:id="rId386" display="http://oeschsuisse.com/"/>
    <hyperlink ref="D425" r:id="rId387" display="http://winox.ch/"/>
    <hyperlink ref="D426" r:id="rId388" display="http://berney-precision.ch/"/>
    <hyperlink ref="D427" r:id="rId389" display="http://schurch-asco.com/"/>
    <hyperlink ref="D428" r:id="rId390"/>
    <hyperlink ref="D429" r:id="rId391"/>
    <hyperlink ref="D430" r:id="rId392"/>
    <hyperlink ref="D431" r:id="rId393"/>
    <hyperlink ref="D432" r:id="rId394"/>
    <hyperlink ref="D433" r:id="rId395"/>
    <hyperlink ref="D434" r:id="rId396"/>
    <hyperlink ref="D435" r:id="rId397"/>
    <hyperlink ref="D436" r:id="rId398"/>
    <hyperlink ref="D437" r:id="rId399"/>
    <hyperlink ref="D438" r:id="rId400"/>
    <hyperlink ref="D439" r:id="rId401"/>
    <hyperlink ref="D440" r:id="rId402"/>
    <hyperlink ref="D443" r:id="rId403"/>
    <hyperlink ref="D444" r:id="rId404"/>
    <hyperlink ref="D445" r:id="rId405"/>
    <hyperlink ref="D447" r:id="rId406"/>
    <hyperlink ref="D448" r:id="rId407"/>
    <hyperlink ref="D449" r:id="rId408"/>
    <hyperlink ref="D450" r:id="rId409"/>
    <hyperlink ref="D451" r:id="rId410"/>
    <hyperlink ref="D452" r:id="rId411"/>
    <hyperlink ref="D453" r:id="rId412"/>
    <hyperlink ref="D454" r:id="rId413"/>
    <hyperlink ref="D455" r:id="rId414"/>
    <hyperlink ref="D456" r:id="rId415"/>
    <hyperlink ref="D457" r:id="rId416"/>
    <hyperlink ref="D458" r:id="rId417"/>
    <hyperlink ref="D459" r:id="rId418"/>
    <hyperlink ref="D460" r:id="rId419"/>
    <hyperlink ref="D461" r:id="rId420"/>
    <hyperlink ref="D463" r:id="rId421"/>
    <hyperlink ref="D464" r:id="rId422"/>
    <hyperlink ref="D465" r:id="rId423"/>
    <hyperlink ref="D466" r:id="rId424"/>
    <hyperlink ref="D467" r:id="rId425"/>
    <hyperlink ref="D468" r:id="rId426"/>
    <hyperlink ref="D469" r:id="rId427"/>
    <hyperlink ref="D470" r:id="rId428"/>
    <hyperlink ref="D471" r:id="rId429"/>
    <hyperlink ref="D473" r:id="rId430"/>
    <hyperlink ref="D474" r:id="rId431"/>
    <hyperlink ref="D475" r:id="rId432"/>
    <hyperlink ref="D476" r:id="rId433"/>
    <hyperlink ref="D477" r:id="rId434"/>
    <hyperlink ref="D478" r:id="rId435"/>
    <hyperlink ref="D479" r:id="rId436"/>
    <hyperlink ref="D482" r:id="rId437"/>
    <hyperlink ref="D483" r:id="rId438"/>
    <hyperlink ref="D484" r:id="rId439"/>
    <hyperlink ref="D485" r:id="rId440"/>
    <hyperlink ref="D486" r:id="rId441"/>
    <hyperlink ref="D487" r:id="rId442"/>
    <hyperlink ref="D488" r:id="rId443"/>
    <hyperlink ref="D489" r:id="rId444"/>
    <hyperlink ref="D490" r:id="rId445"/>
    <hyperlink ref="D491" r:id="rId446"/>
    <hyperlink ref="D492" r:id="rId447"/>
    <hyperlink ref="D493" r:id="rId448"/>
    <hyperlink ref="D494" r:id="rId449"/>
    <hyperlink ref="D495" r:id="rId450"/>
    <hyperlink ref="D496" r:id="rId451"/>
    <hyperlink ref="D497" r:id="rId452"/>
    <hyperlink ref="D498" r:id="rId453"/>
    <hyperlink ref="D499" r:id="rId454"/>
    <hyperlink ref="D500" r:id="rId455"/>
    <hyperlink ref="D501" r:id="rId456"/>
    <hyperlink ref="D502" r:id="rId457"/>
    <hyperlink ref="D503" r:id="rId458"/>
    <hyperlink ref="D504" r:id="rId459"/>
    <hyperlink ref="D505" r:id="rId460"/>
    <hyperlink ref="D506" r:id="rId461"/>
    <hyperlink ref="D507" r:id="rId462"/>
    <hyperlink ref="D508" r:id="rId463"/>
    <hyperlink ref="D509" r:id="rId464"/>
    <hyperlink ref="D510" r:id="rId465"/>
    <hyperlink ref="D511" r:id="rId466"/>
    <hyperlink ref="D512" r:id="rId467"/>
    <hyperlink ref="D513" r:id="rId468"/>
    <hyperlink ref="D514" r:id="rId469"/>
  </hyperlinks>
  <pageMargins left="0.7" right="0.7" top="0.75" bottom="0.75" header="0.3" footer="0.3"/>
  <drawing r:id="rId47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8"/>
  <sheetViews>
    <sheetView showGridLines="0" workbookViewId="0">
      <selection activeCell="F13" sqref="A1:XFD1048576"/>
    </sheetView>
  </sheetViews>
  <sheetFormatPr defaultColWidth="17.26953125" defaultRowHeight="15" customHeight="1" x14ac:dyDescent="0.25"/>
  <cols>
    <col min="1" max="26" width="14.453125" customWidth="1"/>
  </cols>
  <sheetData>
    <row r="1" spans="1:6" ht="15.75" customHeight="1" x14ac:dyDescent="0.3">
      <c r="A1" s="7"/>
      <c r="B1" s="7"/>
      <c r="C1" s="7"/>
      <c r="D1" s="7"/>
      <c r="E1" s="7"/>
      <c r="F1" s="7"/>
    </row>
    <row r="2" spans="1:6" ht="15.75" customHeight="1" x14ac:dyDescent="0.3">
      <c r="A2" s="7"/>
      <c r="B2" s="7"/>
      <c r="C2" s="7"/>
      <c r="D2" s="7"/>
      <c r="E2" s="7"/>
      <c r="F2" s="7"/>
    </row>
    <row r="3" spans="1:6" ht="15.75" customHeight="1" x14ac:dyDescent="0.25">
      <c r="A3" s="58" t="s">
        <v>676</v>
      </c>
      <c r="B3" s="59"/>
      <c r="C3" s="59"/>
      <c r="D3" s="60"/>
      <c r="E3" s="48"/>
      <c r="F3" s="48"/>
    </row>
    <row r="4" spans="1:6" ht="15.75" customHeight="1" x14ac:dyDescent="0.25">
      <c r="A4" s="52"/>
      <c r="B4" s="50"/>
      <c r="C4" s="50"/>
      <c r="D4" s="51"/>
      <c r="E4" s="48"/>
      <c r="F4" s="48"/>
    </row>
    <row r="5" spans="1:6" ht="15.75" customHeight="1" x14ac:dyDescent="0.25">
      <c r="A5" s="52"/>
      <c r="B5" s="50"/>
      <c r="C5" s="50"/>
      <c r="D5" s="51"/>
      <c r="E5" s="48"/>
      <c r="F5" s="48"/>
    </row>
    <row r="6" spans="1:6" ht="15.75" customHeight="1" x14ac:dyDescent="0.25">
      <c r="A6" s="52"/>
      <c r="B6" s="50"/>
      <c r="C6" s="50"/>
      <c r="D6" s="51"/>
      <c r="E6" s="48"/>
      <c r="F6" s="48"/>
    </row>
    <row r="7" spans="1:6" ht="15.75" customHeight="1" x14ac:dyDescent="0.25">
      <c r="A7" s="52"/>
      <c r="B7" s="50"/>
      <c r="C7" s="50"/>
      <c r="D7" s="51"/>
      <c r="E7" s="48"/>
      <c r="F7" s="48"/>
    </row>
    <row r="8" spans="1:6" ht="15.75" customHeight="1" x14ac:dyDescent="0.25">
      <c r="A8" s="52"/>
      <c r="B8" s="50"/>
      <c r="C8" s="50"/>
      <c r="D8" s="51"/>
      <c r="E8" s="48"/>
      <c r="F8" s="48"/>
    </row>
    <row r="9" spans="1:6" ht="15.75" customHeight="1" x14ac:dyDescent="0.25">
      <c r="A9" s="52"/>
      <c r="B9" s="50"/>
      <c r="C9" s="50"/>
      <c r="D9" s="51"/>
      <c r="E9" s="48"/>
      <c r="F9" s="48"/>
    </row>
    <row r="10" spans="1:6" ht="15.75" customHeight="1" x14ac:dyDescent="0.25">
      <c r="A10" s="52"/>
      <c r="B10" s="50"/>
      <c r="C10" s="50"/>
      <c r="D10" s="51"/>
    </row>
    <row r="11" spans="1:6" ht="15.75" customHeight="1" x14ac:dyDescent="0.25">
      <c r="A11" s="52"/>
      <c r="B11" s="50"/>
      <c r="C11" s="50"/>
      <c r="D11" s="51"/>
    </row>
    <row r="12" spans="1:6" ht="15.75" customHeight="1" x14ac:dyDescent="0.25">
      <c r="A12" s="52"/>
      <c r="B12" s="50"/>
      <c r="C12" s="50"/>
      <c r="D12" s="51"/>
    </row>
    <row r="13" spans="1:6" ht="15.75" customHeight="1" x14ac:dyDescent="0.25">
      <c r="A13" s="52"/>
      <c r="B13" s="50"/>
      <c r="C13" s="50"/>
      <c r="D13" s="51"/>
    </row>
    <row r="14" spans="1:6" ht="24" customHeight="1" x14ac:dyDescent="0.25">
      <c r="A14" s="53"/>
      <c r="B14" s="54"/>
      <c r="C14" s="54"/>
      <c r="D14" s="55"/>
    </row>
    <row r="15" spans="1:6" ht="15.75" customHeight="1" x14ac:dyDescent="0.25"/>
    <row r="16" spans="1:6" ht="15.75" customHeight="1" x14ac:dyDescent="0.25"/>
    <row r="17" ht="15.75" customHeight="1" x14ac:dyDescent="0.25"/>
    <row r="18" ht="15.75" customHeight="1" x14ac:dyDescent="0.25"/>
    <row r="19" ht="15.75" customHeight="1" x14ac:dyDescent="0.25"/>
    <row r="20" ht="15.75" customHeight="1" x14ac:dyDescent="0.25"/>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sheetData>
  <sheetProtection algorithmName="SHA-512" hashValue="xoVySJxI9STAepBtWLuR4DEe2FhCxs2g2sOginBNigdzkBVniEDDZ/DCaCmLVzBgF5EvvsCYwVSHVql58s3fJA==" saltValue="c+7hHPJhggpqa7/j3dA1zA==" spinCount="100000" sheet="1" objects="1" scenarios="1" selectLockedCells="1" selectUnlockedCells="1"/>
  <mergeCells count="1">
    <mergeCell ref="A3:D14"/>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Disclaimers-Disclosures</vt:lpstr>
      <vt:lpstr>Supplier Database</vt:lpstr>
      <vt:lpstr>Sources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2016-12-19T20:00:41Z</dcterms:created>
  <dcterms:modified xsi:type="dcterms:W3CDTF">2016-12-19T20:01:45Z</dcterms:modified>
</cp:coreProperties>
</file>